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19.xml" ContentType="application/vnd.openxmlformats-officedocument.drawing+xml"/>
  <Override PartName="/xl/worksheets/sheet14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4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65476" windowWidth="11355" windowHeight="6405" tabRatio="986" activeTab="0"/>
  </bookViews>
  <sheets>
    <sheet name="Gastos Medicos y Sepelios" sheetId="1" r:id="rId1"/>
    <sheet name="Caratula" sheetId="2" r:id="rId2"/>
    <sheet name="Meses" sheetId="3" r:id="rId3"/>
    <sheet name="Sexo" sheetId="4" r:id="rId4"/>
    <sheet name="Edad" sheetId="5" r:id="rId5"/>
    <sheet name="Cobertura" sheetId="6" r:id="rId6"/>
    <sheet name="Distrito" sheetId="7" r:id="rId7"/>
    <sheet name="Dpto" sheetId="8" r:id="rId8"/>
    <sheet name="Establecimiento" sheetId="9" r:id="rId9"/>
    <sheet name="Monto Comprometido" sheetId="10" r:id="rId10"/>
    <sheet name="Comisaria" sheetId="11" r:id="rId11"/>
    <sheet name="Vehiculo" sheetId="12" r:id="rId12"/>
    <sheet name="Ethilismo" sheetId="13" r:id="rId13"/>
    <sheet name="Diagnostico" sheetId="14" r:id="rId14"/>
  </sheets>
  <definedNames>
    <definedName name="_xlnm.Print_Area" localSheetId="1">'Caratula'!$A$19:$H$27</definedName>
    <definedName name="_xlnm.Print_Area" localSheetId="10">'Comisaria'!$A$8:$G$258</definedName>
    <definedName name="_xlnm.Print_Area" localSheetId="13">'Diagnostico'!$A$8:$E$54</definedName>
    <definedName name="_xlnm.Print_Area" localSheetId="6">'Distrito'!$A$7:$G$147</definedName>
    <definedName name="_xlnm.Print_Area" localSheetId="7">'Dpto'!$A$7:$G$69</definedName>
    <definedName name="_xlnm.Print_Area" localSheetId="4">'Edad'!$A$1:$G$55</definedName>
    <definedName name="_xlnm.Print_Area" localSheetId="8">'Establecimiento'!$A$8:$E$140</definedName>
    <definedName name="_xlnm.Print_Area" localSheetId="0">'Gastos Medicos y Sepelios'!$A$5:$Y$434</definedName>
    <definedName name="_xlnm.Print_Titles" localSheetId="10">'Comisaria'!$2:$10</definedName>
    <definedName name="_xlnm.Print_Titles" localSheetId="13">'Diagnostico'!$1:$7</definedName>
    <definedName name="_xlnm.Print_Titles" localSheetId="6">'Distrito'!$1:$9</definedName>
    <definedName name="_xlnm.Print_Titles" localSheetId="7">'Dpto'!$1:$6</definedName>
    <definedName name="_xlnm.Print_Titles" localSheetId="8">'Establecimiento'!$1:$10</definedName>
    <definedName name="_xlnm.Print_Titles" localSheetId="0">'Gastos Medicos y Sepelios'!$1:$4</definedName>
  </definedNames>
  <calcPr fullCalcOnLoad="1"/>
</workbook>
</file>

<file path=xl/sharedStrings.xml><?xml version="1.0" encoding="utf-8"?>
<sst xmlns="http://schemas.openxmlformats.org/spreadsheetml/2006/main" count="6196" uniqueCount="1822">
  <si>
    <t>HOSPITAL JAMO DE TUMBES</t>
  </si>
  <si>
    <t>CONTUSION EN HOMBRO DERECHO</t>
  </si>
  <si>
    <t>2981</t>
  </si>
  <si>
    <t>RODRIGUEZ VASQUEZ José Baltazar</t>
  </si>
  <si>
    <t>FRACTURA DE PELVIS</t>
  </si>
  <si>
    <t>HOSPITAL ESSALUD LA LIBERTAD</t>
  </si>
  <si>
    <t>3050</t>
  </si>
  <si>
    <t>JACOBSEN YATACO Olga Manuela</t>
  </si>
  <si>
    <t>FRACTURA DE HUMERO IZQUIERDO</t>
  </si>
  <si>
    <t>3057</t>
  </si>
  <si>
    <t>CHOQUE ROJAS Julio Efrain</t>
  </si>
  <si>
    <t>2804</t>
  </si>
  <si>
    <t>ESQUIVEL RAVELO Faustino</t>
  </si>
  <si>
    <t>2864</t>
  </si>
  <si>
    <t>TRINIDAD LEON Gerardo Alberto</t>
  </si>
  <si>
    <t>FRACTURA DE PIERNA DERECHA, POLICONTUSO</t>
  </si>
  <si>
    <t>3044</t>
  </si>
  <si>
    <t>GUERRERO REBATTA Ruben Abraham</t>
  </si>
  <si>
    <t>3027</t>
  </si>
  <si>
    <t>RUEDA FLORES Ruben Alexander</t>
  </si>
  <si>
    <t xml:space="preserve">POLITRAUMATIZADO </t>
  </si>
  <si>
    <t>3036</t>
  </si>
  <si>
    <t>HUAMAN CERRON Roberto Elías</t>
  </si>
  <si>
    <t>TEC GRAVE, POLITRAUMATIZADO</t>
  </si>
  <si>
    <t>3063</t>
  </si>
  <si>
    <t xml:space="preserve">EFFIO PAJUELO Jesús Ivan </t>
  </si>
  <si>
    <t>3062</t>
  </si>
  <si>
    <t>SALINAS CORCUERA Mauro Arquimedes</t>
  </si>
  <si>
    <t>2782</t>
  </si>
  <si>
    <t>CERNA PAJUELO Pablo Ronald</t>
  </si>
  <si>
    <t>3070</t>
  </si>
  <si>
    <t>ALCANTARA CHAVEZ Gary Agustin</t>
  </si>
  <si>
    <t>3018</t>
  </si>
  <si>
    <t>PALMA FUENTE RIVERA Hilario</t>
  </si>
  <si>
    <t>3074</t>
  </si>
  <si>
    <t>QUEZADA RAMOS Marcelino Leoncio</t>
  </si>
  <si>
    <t>2848</t>
  </si>
  <si>
    <t>LOBATON ESPINOZA Angel Génaro</t>
  </si>
  <si>
    <t>FERNANDO LORES</t>
  </si>
  <si>
    <t>HOSPITAL ESSALUD DE UCAYALI</t>
  </si>
  <si>
    <t>FRACTURA DE PIE DERECHO Y HERIDA EN PIERNA IZQUIERDA</t>
  </si>
  <si>
    <t>3060</t>
  </si>
  <si>
    <t>LLANO CURASI Calixto Anastacio</t>
  </si>
  <si>
    <t>1981</t>
  </si>
  <si>
    <t>3575</t>
  </si>
  <si>
    <t>CASTILLO SOTELO Marco Polo Martin</t>
  </si>
  <si>
    <t>CLINICA PERUANO JAPONES</t>
  </si>
  <si>
    <t>FRACTURA DE BRAZO IZQUIERDO</t>
  </si>
  <si>
    <t>3548</t>
  </si>
  <si>
    <t>BARRERA ELCORROBARRUTIA Luis Antonio</t>
  </si>
  <si>
    <t>RABANAL ORTIZ Flor Andrea</t>
  </si>
  <si>
    <t>1896</t>
  </si>
  <si>
    <t>BLAS TORRES Maritza María</t>
  </si>
  <si>
    <t>2964</t>
  </si>
  <si>
    <t>JUAN PEDRO RAMOS Alejandro</t>
  </si>
  <si>
    <t>2670</t>
  </si>
  <si>
    <t>MELENDEZ ALBARRACIN Julio Alberto</t>
  </si>
  <si>
    <t>2994</t>
  </si>
  <si>
    <t>DEL CARPIO PEREA Jayme</t>
  </si>
  <si>
    <t>HUNTER</t>
  </si>
  <si>
    <t>3078</t>
  </si>
  <si>
    <t>CLAVITEA CALLO Claudio</t>
  </si>
  <si>
    <t>JULI</t>
  </si>
  <si>
    <t>3029</t>
  </si>
  <si>
    <t>CARI DE HANCCO Trinidad Julia</t>
  </si>
  <si>
    <t>AZANGARO</t>
  </si>
  <si>
    <t>CLINICA AMERICANA DE JULIACA</t>
  </si>
  <si>
    <t>TEC GRAVE, POLICONTUSO, FRACTURA DE CLAVICULA</t>
  </si>
  <si>
    <t>3082</t>
  </si>
  <si>
    <t>MORENO HUILLCAHUAMAN</t>
  </si>
  <si>
    <t>LA ENSENADA</t>
  </si>
  <si>
    <t>Gastos Medicos y Sepelio</t>
  </si>
  <si>
    <t>3055</t>
  </si>
  <si>
    <t>PINGO PEÑALOZA Ana Rut</t>
  </si>
  <si>
    <t>CONTUSION PIERNA IZQUIERDA</t>
  </si>
  <si>
    <t>3084</t>
  </si>
  <si>
    <t>OJEDA SECLEN Manuel Eduardo</t>
  </si>
  <si>
    <t>2977</t>
  </si>
  <si>
    <t>COAQUIRA AYMA Mauro</t>
  </si>
  <si>
    <t>ILAVE</t>
  </si>
  <si>
    <t>3369</t>
  </si>
  <si>
    <t>CARBAJAL GALARZA Fernando</t>
  </si>
  <si>
    <t>MATUCANA</t>
  </si>
  <si>
    <t>FRACTURA DE FEMUR IZQUIERDO</t>
  </si>
  <si>
    <t>3359</t>
  </si>
  <si>
    <t>LUNA YABAR JULIO</t>
  </si>
  <si>
    <t>3475</t>
  </si>
  <si>
    <t>ZAMORA ARENAS Cynthia Annabel</t>
  </si>
  <si>
    <t>CLINICA SAN JUAN DE DIOS</t>
  </si>
  <si>
    <t>ESCALANTE CRESPO Michael Fidel</t>
  </si>
  <si>
    <t>3514</t>
  </si>
  <si>
    <t>MALLQUI RAMOS Roman Edinson</t>
  </si>
  <si>
    <t>3470</t>
  </si>
  <si>
    <t>ALVARADO MAGUIÑA Ana Lucia</t>
  </si>
  <si>
    <t>CLINICA MAISON DE SANTE</t>
  </si>
  <si>
    <t>3480</t>
  </si>
  <si>
    <t>3622</t>
  </si>
  <si>
    <t>REFULIO VELIZ Lourdes Dolores</t>
  </si>
  <si>
    <t>SANCHEZ ALVARADO Mirian Liliana</t>
  </si>
  <si>
    <t xml:space="preserve">FRACTURA DE TIBIA IZQUIERDA </t>
  </si>
  <si>
    <t>3447</t>
  </si>
  <si>
    <t>LOPEZ RIVERA Henry Jose</t>
  </si>
  <si>
    <t>SAN LUIS</t>
  </si>
  <si>
    <t>3490</t>
  </si>
  <si>
    <t>TORRES APAZA David</t>
  </si>
  <si>
    <t>3515</t>
  </si>
  <si>
    <t>VARA REYNALDO Eulogio Lucas</t>
  </si>
  <si>
    <t>CARMEN DE LA LEGUA</t>
  </si>
  <si>
    <t>3517</t>
  </si>
  <si>
    <t>LOPEZ RAYNOZO Antenor</t>
  </si>
  <si>
    <t>3511</t>
  </si>
  <si>
    <t>ALARCON O´DIANA Elizabeth Melissa</t>
  </si>
  <si>
    <t>CLINICA SANTA MONICA</t>
  </si>
  <si>
    <t>3485</t>
  </si>
  <si>
    <t>CONTRERAS RODRIGUEZ Esteban Tito</t>
  </si>
  <si>
    <t>3507</t>
  </si>
  <si>
    <t>ARISTA CORDOVA Eder Homero</t>
  </si>
  <si>
    <t>3408</t>
  </si>
  <si>
    <t>LAZO HASEMBANK Claudia Ines</t>
  </si>
  <si>
    <t>FRACTURA DE MANO DERECHA</t>
  </si>
  <si>
    <t>3478</t>
  </si>
  <si>
    <t>REQUENA GOMEZ Sandro José</t>
  </si>
  <si>
    <t>3479</t>
  </si>
  <si>
    <t>URTEAGA ORTIZ María Rosa</t>
  </si>
  <si>
    <t>3086</t>
  </si>
  <si>
    <t>ALFARO PAJUELO Robert Edinson</t>
  </si>
  <si>
    <t>2346</t>
  </si>
  <si>
    <t>MEDINA CHACON Práxides</t>
  </si>
  <si>
    <t>LA PAMPA</t>
  </si>
  <si>
    <t>HOSPITAL DE APOYO DE CAMANA</t>
  </si>
  <si>
    <t>3035</t>
  </si>
  <si>
    <t>SANCHEZ LOZANO Oswaldo</t>
  </si>
  <si>
    <t>FRACTURA DE TOBILLO DERECHO</t>
  </si>
  <si>
    <t>3026</t>
  </si>
  <si>
    <t>MALATESTA CARTAGENA Alberto</t>
  </si>
  <si>
    <t>HOSPITAL AGURTO TELLO DE CHOSICA</t>
  </si>
  <si>
    <t>CONTUSION CRANEAL</t>
  </si>
  <si>
    <t>3092</t>
  </si>
  <si>
    <t>MEDINA BAZAN Maria del Pilar</t>
  </si>
  <si>
    <t>POLITRAUMATIZADO, FRACTURAS MULTIPLES</t>
  </si>
  <si>
    <t>3093</t>
  </si>
  <si>
    <t>ARROYO MARTINEZ Cirilo Benjamin</t>
  </si>
  <si>
    <t>CONTUSION DE PUBIS</t>
  </si>
  <si>
    <t>3061</t>
  </si>
  <si>
    <t>LEON OLANDA VDA. DE SAAVEDRA Francisca</t>
  </si>
  <si>
    <t>SAN BORJA</t>
  </si>
  <si>
    <t>3094</t>
  </si>
  <si>
    <t>LOAYZA CAYO Olga Lidia</t>
  </si>
  <si>
    <t>FRACTURA DE PIERNA IZQUIERDA</t>
  </si>
  <si>
    <t>Gastos de Sepelio</t>
  </si>
  <si>
    <t>2861</t>
  </si>
  <si>
    <t>CUMBIA GUAT Miguel</t>
  </si>
  <si>
    <t>BAGUA</t>
  </si>
  <si>
    <t>AMAZONAS</t>
  </si>
  <si>
    <t>HOSPITAL DE APOYO DE BAGUA</t>
  </si>
  <si>
    <t>3069</t>
  </si>
  <si>
    <t>PAYANO CAMARENA Elder Edgar</t>
  </si>
  <si>
    <t>FRACTURA DE CLAVICULA</t>
  </si>
  <si>
    <t>2987</t>
  </si>
  <si>
    <t>GARCIA CALDERON CORTEZ Javier</t>
  </si>
  <si>
    <t>GASTO MEDICO Y DE SEPELIO</t>
  </si>
  <si>
    <t>3071</t>
  </si>
  <si>
    <t>GARCIA ROJAS William Harrinson</t>
  </si>
  <si>
    <t>ATRICCION SEVERA DE PIE DERECHO</t>
  </si>
  <si>
    <t>3081</t>
  </si>
  <si>
    <t>MORALES LLANQUE Clever</t>
  </si>
  <si>
    <t>3037</t>
  </si>
  <si>
    <t>ENCISO ACHAICA Stefanno Mauricio</t>
  </si>
  <si>
    <t>FRACTURA EXPUESTA DE TIBIA IZQUIERDA</t>
  </si>
  <si>
    <t>3058</t>
  </si>
  <si>
    <t>YANG VALLE Eduardo</t>
  </si>
  <si>
    <t>TEC MODERADO, POLICONTUSO, TRAUMATISMO FACIAL</t>
  </si>
  <si>
    <t>2984</t>
  </si>
  <si>
    <t>SANCHEZ OCHOA Maria Victoria</t>
  </si>
  <si>
    <t>3008</t>
  </si>
  <si>
    <t>SUAREZ CUADROS Miguel Angel</t>
  </si>
  <si>
    <t>3657</t>
  </si>
  <si>
    <t>LOZA RAMOS Julio</t>
  </si>
  <si>
    <t>3578</t>
  </si>
  <si>
    <t>VIDAURRE PIÑELLA Fernanda Massiel</t>
  </si>
  <si>
    <t>CAMPODONICO</t>
  </si>
  <si>
    <t>HOSPITAL ALMANZOR AGUINAGA DE CHICLAYO-ESSALUD</t>
  </si>
  <si>
    <t>HERIDA CORTANTE DE MUSLO IZQUIERDO</t>
  </si>
  <si>
    <t>TEC MODERADO, POLITRAUMATISMO, FRACTURA EXPUESTA DE TIBIA DERECHA</t>
  </si>
  <si>
    <t>3046</t>
  </si>
  <si>
    <t>ROMAN SARZOSA Juan Cipriano</t>
  </si>
  <si>
    <t>HOSPITAL DE APOYO DE BARRANCA</t>
  </si>
  <si>
    <t>3022</t>
  </si>
  <si>
    <t>SURICHAQUI GARCIA Joel Antonio</t>
  </si>
  <si>
    <t>3112</t>
  </si>
  <si>
    <t>CASABLANCA ROMERO Luis Stuwart</t>
  </si>
  <si>
    <t>HERIDA EN BRAZO IZQUIERDO CON PERDIDA DE SUSTANCIA</t>
  </si>
  <si>
    <t>1587</t>
  </si>
  <si>
    <t>ROSALES TECLO Victoria</t>
  </si>
  <si>
    <t>3064</t>
  </si>
  <si>
    <t>TOPALAYA LANDEON Juan Víctor</t>
  </si>
  <si>
    <t>3102</t>
  </si>
  <si>
    <t>HUAMAN BALTAZAR Domingo Juan</t>
  </si>
  <si>
    <t>CASMA</t>
  </si>
  <si>
    <t>3131</t>
  </si>
  <si>
    <t>TORRES DURAND José Luis</t>
  </si>
  <si>
    <t>3543</t>
  </si>
  <si>
    <t>ALBA CHAVARREA Cecilio</t>
  </si>
  <si>
    <t>HOSPITAL ELEAZAR GUZMAN BARRON DE CHIMBOTE</t>
  </si>
  <si>
    <t>FRACTURA EXPUESTA DE BRAZO IZQUIERDO</t>
  </si>
  <si>
    <t>3596</t>
  </si>
  <si>
    <t>HORNA GUARNIZ July Martha</t>
  </si>
  <si>
    <t>GARCIA URRUTIA Manuel Javier</t>
  </si>
  <si>
    <t>FRACTURA EXPUESTA DE TOBILLO IZQUIERDO</t>
  </si>
  <si>
    <t>3121</t>
  </si>
  <si>
    <t>BERNILLA RINZA Héctor</t>
  </si>
  <si>
    <t>TEC LEVE, FRACTURAS MULTIPLES</t>
  </si>
  <si>
    <t>2937</t>
  </si>
  <si>
    <t>CANCHARI VALER Pedro</t>
  </si>
  <si>
    <t>2922</t>
  </si>
  <si>
    <t>CUESTAS LEON Wilmer Toribio</t>
  </si>
  <si>
    <t>TEC MODERADO, FRACTURA DE TIBIA Y PERONE</t>
  </si>
  <si>
    <t>3132</t>
  </si>
  <si>
    <t>VASQUEZ PURIS DE TAPIA Donata</t>
  </si>
  <si>
    <t>2893</t>
  </si>
  <si>
    <t>BERNABEL REYES Ketty Raquel</t>
  </si>
  <si>
    <t>FRACTURA EXPUESTA DE TIBIA, POLITRAUMATIZADO</t>
  </si>
  <si>
    <t>3091</t>
  </si>
  <si>
    <t>3492</t>
  </si>
  <si>
    <t>LOZA BLAS Yoselin Roxana</t>
  </si>
  <si>
    <t>SUPE PUEBLO</t>
  </si>
  <si>
    <t>3451</t>
  </si>
  <si>
    <t xml:space="preserve">VALDIVIA RAMOS Hans </t>
  </si>
  <si>
    <t>3379</t>
  </si>
  <si>
    <t>ZAVALAGA CACHAY Rubi</t>
  </si>
  <si>
    <t>LARRAURI ACUÑA Cristhian Harold</t>
  </si>
  <si>
    <t>FRACTURA DE RADIO DERECHO</t>
  </si>
  <si>
    <t>3138</t>
  </si>
  <si>
    <t>PERLACIOS BRUNO Janssen Daniel</t>
  </si>
  <si>
    <t>3000</t>
  </si>
  <si>
    <t>MOLINA CAMARENA Francisco</t>
  </si>
  <si>
    <t>HIDALGO MUNDACA Hendrik Rogert</t>
  </si>
  <si>
    <t>ALMORA VASQUEZ Jorge Antonio</t>
  </si>
  <si>
    <t>FRACTURA DE MUÑECA IZQUIERDA</t>
  </si>
  <si>
    <t>COSTA ESPINOZA Nayeli Lucerito</t>
  </si>
  <si>
    <t>ESPINOZA GROJEDA Esther Carolina</t>
  </si>
  <si>
    <t>HOSPITAL DE SAN JUAN DE LURIGANCHO</t>
  </si>
  <si>
    <t>POLICONTUSO, CONTUSIONES MULTIPLES</t>
  </si>
  <si>
    <t>ROQUE ROJAS DE DAVILA Rosa</t>
  </si>
  <si>
    <t>SILVA FLORES Carlos Alberto</t>
  </si>
  <si>
    <t>FRACTURA DE CADERA DERECHA, COLUMNA CERVICAL</t>
  </si>
  <si>
    <t>QUISPE CUEVA Luis Alberto</t>
  </si>
  <si>
    <t>FRACTURA DE TIBIA Y PERONE IZQUIERDO</t>
  </si>
  <si>
    <t>VALERA LOPEZ Adan</t>
  </si>
  <si>
    <t>HUALPA MINAYA Flavio Benjamin</t>
  </si>
  <si>
    <t>TEC MODERADO, TRAUMATISMO ABDOMINAL</t>
  </si>
  <si>
    <t>SOTO RICALDE Deybis Benjamin</t>
  </si>
  <si>
    <t>3150</t>
  </si>
  <si>
    <t>GARCIA GAMARRA Juan Carlos</t>
  </si>
  <si>
    <t>SANTIAGO DE CAO</t>
  </si>
  <si>
    <t>2855</t>
  </si>
  <si>
    <t>VILCHEZ VILCHEZ Alcides Armando</t>
  </si>
  <si>
    <t>CLINICA JAVIER PRADO</t>
  </si>
  <si>
    <t>FRACTURAS MULTIPLES</t>
  </si>
  <si>
    <t>3110</t>
  </si>
  <si>
    <t>OCHOA SALCEDO Raúl Víctor</t>
  </si>
  <si>
    <t>3176</t>
  </si>
  <si>
    <t>HUAYANCA CONDEMARIN Nicolas Alejandro</t>
  </si>
  <si>
    <t>TEC MODERADO, CONTUSION HOMBRO IZQUIERDO</t>
  </si>
  <si>
    <t>3101</t>
  </si>
  <si>
    <t>JARA ROMERO Angelica Francisca</t>
  </si>
  <si>
    <t>3166</t>
  </si>
  <si>
    <t>BARBARAN RODRIGUEZ Ramón Aristides</t>
  </si>
  <si>
    <t>BUENOS AIRES</t>
  </si>
  <si>
    <t>3192</t>
  </si>
  <si>
    <t>GUIBBUS ARIZOLA Shura Enrique</t>
  </si>
  <si>
    <t>TEC LEVE, POLICONTUSO</t>
  </si>
  <si>
    <t>3168</t>
  </si>
  <si>
    <t>ALVARADO CASTAÑEDA José Roberto</t>
  </si>
  <si>
    <t>3124</t>
  </si>
  <si>
    <t>GUERRERO BECERRA Luis Edgar</t>
  </si>
  <si>
    <t>3161</t>
  </si>
  <si>
    <t>ARMAS MARCELO Roberto Pedro</t>
  </si>
  <si>
    <t>EL PROGRESO</t>
  </si>
  <si>
    <t>CORTEZ RAMOS María Mercedes</t>
  </si>
  <si>
    <t>CLINICA VIRGEN DEL ROSARIO DE MAGDALENA</t>
  </si>
  <si>
    <t>3190</t>
  </si>
  <si>
    <t>QUISPE POVES Viviano Agustin</t>
  </si>
  <si>
    <t>3164</t>
  </si>
  <si>
    <t>COLLANTES SERNA María Elena</t>
  </si>
  <si>
    <t>3040</t>
  </si>
  <si>
    <t>CHAVEZ ANCCO Fortunato</t>
  </si>
  <si>
    <t>3162</t>
  </si>
  <si>
    <t>ALFARO FONTAINE Giovanna Luzmila</t>
  </si>
  <si>
    <t>3117</t>
  </si>
  <si>
    <t>REYES MOLINA Lourdes Gizel</t>
  </si>
  <si>
    <t>HOSPITAL DE VENTANILLA</t>
  </si>
  <si>
    <t>3197</t>
  </si>
  <si>
    <t>SALAZAR COTRINA Jose Oriel</t>
  </si>
  <si>
    <t>3196</t>
  </si>
  <si>
    <t>ROJAS HERNANDEZ Rosa María</t>
  </si>
  <si>
    <t>3087</t>
  </si>
  <si>
    <t>TORIBIO ESCOBEDO Lazaro</t>
  </si>
  <si>
    <t>3146</t>
  </si>
  <si>
    <t>MAMANI VARGAS Lizandro</t>
  </si>
  <si>
    <t>3149</t>
  </si>
  <si>
    <t>APAZA PEÑA Cosme</t>
  </si>
  <si>
    <t>3147</t>
  </si>
  <si>
    <t>SARMIENTO CHIPANA Felipe</t>
  </si>
  <si>
    <t>MOLLO QUISPE Mauro</t>
  </si>
  <si>
    <t>3148</t>
  </si>
  <si>
    <t>PALACIOS ANCO Urvano</t>
  </si>
  <si>
    <t>3195</t>
  </si>
  <si>
    <t>3438</t>
  </si>
  <si>
    <t>FLORES CUENCA Jorge Luis</t>
  </si>
  <si>
    <t>HOSPITAL DE LA SOLIDARIDAD DE LA VICTORIA</t>
  </si>
  <si>
    <t>HERIDA CORTANTE EN PIE DERECHO</t>
  </si>
  <si>
    <t>2547</t>
  </si>
  <si>
    <t>MAGUIÑA VASQUEZ Juan Carlos</t>
  </si>
  <si>
    <t>CORTIJO PONTE Carmen Rosa</t>
  </si>
  <si>
    <t>EL MILAGRO</t>
  </si>
  <si>
    <t>3174</t>
  </si>
  <si>
    <t>HIDALGO CESPEDES Luis Justiniano</t>
  </si>
  <si>
    <t>3123</t>
  </si>
  <si>
    <t>LAUREANO JUAREZ Francisco</t>
  </si>
  <si>
    <t>CARTAVIO</t>
  </si>
  <si>
    <t>3065</t>
  </si>
  <si>
    <t>INGA OROSCO Ever Justo</t>
  </si>
  <si>
    <t>CORZANO RUIZ Rony Alfredo</t>
  </si>
  <si>
    <t>3210</t>
  </si>
  <si>
    <t>PAZ VARGAS Alan</t>
  </si>
  <si>
    <t>WANCHAQ</t>
  </si>
  <si>
    <t>3151</t>
  </si>
  <si>
    <t>CONDOLI PAREJA Luis Angel</t>
  </si>
  <si>
    <t>3135</t>
  </si>
  <si>
    <t>CONDORI QUISPE Estanislao</t>
  </si>
  <si>
    <t>3193</t>
  </si>
  <si>
    <t>ASENJO SAAVEDRA Euler Homero</t>
  </si>
  <si>
    <t>HOSPITAL LAS MERCEDES DE CHICLAYO</t>
  </si>
  <si>
    <t>TEC GRAVE, FRACTURA DE FEMUR IZQUIERDO</t>
  </si>
  <si>
    <t>3120</t>
  </si>
  <si>
    <t>VELASQUEZ SILVERA Carlos Fernando</t>
  </si>
  <si>
    <t>3180</t>
  </si>
  <si>
    <t>CABANILLAS ROJAS Jose Alfredo</t>
  </si>
  <si>
    <t>POLICLINICO NUESTRA SEÑORA DE LA PAZ</t>
  </si>
  <si>
    <t>TEC LEVE, ESGUINCE RODILLA DERECHA, POLICONTUSO</t>
  </si>
  <si>
    <t>3184</t>
  </si>
  <si>
    <t>ARANYA ARANYA Edgardo</t>
  </si>
  <si>
    <t>MIRONES BAJO</t>
  </si>
  <si>
    <t>CLINICA SANTA MARIA</t>
  </si>
  <si>
    <t xml:space="preserve">FRACTURA DE PIERNA DERECHA </t>
  </si>
  <si>
    <t>3201</t>
  </si>
  <si>
    <t>DE LA CRUZ GUZMAN Joe Saul</t>
  </si>
  <si>
    <t>1244</t>
  </si>
  <si>
    <t>PLASENCIA CASTILLO Marcelino</t>
  </si>
  <si>
    <t>1517</t>
  </si>
  <si>
    <t>SEGURA ACOSTA Jose Enemecio</t>
  </si>
  <si>
    <t>TEC LEVE, FRACTURA DE RODILLA DERECHA</t>
  </si>
  <si>
    <t>3204</t>
  </si>
  <si>
    <t>QUISPE ARCE Aniceto</t>
  </si>
  <si>
    <t>3043</t>
  </si>
  <si>
    <t>SUYO GONZALES Brandon Jesus</t>
  </si>
  <si>
    <t>CANTA</t>
  </si>
  <si>
    <t>YANGAS</t>
  </si>
  <si>
    <t>TEC LEVE, FRACTURA DE PIERNA IZQUIERDA</t>
  </si>
  <si>
    <t>3104</t>
  </si>
  <si>
    <t>CARDENAS ROBLES Teodoro</t>
  </si>
  <si>
    <t>3189</t>
  </si>
  <si>
    <t>ASTUHUAMAN ROMERO Juan Santiago</t>
  </si>
  <si>
    <t>2924</t>
  </si>
  <si>
    <t>QUISPE PINO Nieves Oswaldo</t>
  </si>
  <si>
    <t>CABANILLAS</t>
  </si>
  <si>
    <t>3042</t>
  </si>
  <si>
    <t xml:space="preserve">COLCA RODRIGUEZ Ignacio </t>
  </si>
  <si>
    <t>3224</t>
  </si>
  <si>
    <t>SALAZAR CANGALAYA Rómulo Antonio</t>
  </si>
  <si>
    <t>3231</t>
  </si>
  <si>
    <t>MARTINEZ ARQQUE Juan</t>
  </si>
  <si>
    <t>3179</t>
  </si>
  <si>
    <t>FERNANDEZ VILLAR Edwin Francisco</t>
  </si>
  <si>
    <t>CAMANA</t>
  </si>
  <si>
    <t xml:space="preserve">TEC MODERADO, POLICONTUSO </t>
  </si>
  <si>
    <t>3127</t>
  </si>
  <si>
    <t>CAHUAYA CAMIZAN Joel Miqueas</t>
  </si>
  <si>
    <t>TEC MODERADO, POLICONTUSO</t>
  </si>
  <si>
    <t>3235</t>
  </si>
  <si>
    <t>ANAHUA CUTIPA Enrique</t>
  </si>
  <si>
    <t>3158</t>
  </si>
  <si>
    <t>QUISPE VARGAS Graciela Alexandra</t>
  </si>
  <si>
    <t>CLINICA CLINIMED</t>
  </si>
  <si>
    <t>3154</t>
  </si>
  <si>
    <t>SAAVEDRA SALAS Oscar Franco</t>
  </si>
  <si>
    <t>GREGORIO ALBARRACIN</t>
  </si>
  <si>
    <t>HOSPITAL HIPOLITO UNANUE DE TACNA</t>
  </si>
  <si>
    <t>3237</t>
  </si>
  <si>
    <t>DIAZ VILLANUEVA Sergio Adolfo</t>
  </si>
  <si>
    <t>3202</t>
  </si>
  <si>
    <t>3409</t>
  </si>
  <si>
    <t>BACILIO SARAVIA Ronald</t>
  </si>
  <si>
    <t>3454</t>
  </si>
  <si>
    <t>DAVILA MORENO Marco Antonio</t>
  </si>
  <si>
    <t>CESAR LLATAS CASTRO</t>
  </si>
  <si>
    <t>FRACTURA DE FEMUR DERECHO Y TIBIA Y PERONE IZQUIERDO</t>
  </si>
  <si>
    <t>3464</t>
  </si>
  <si>
    <t>COLMENARES BAZAN Hans Fernando</t>
  </si>
  <si>
    <t>ORRANTIA DEL MAR</t>
  </si>
  <si>
    <t>VILCHEZ QUISPIALAYA Javier Rolando</t>
  </si>
  <si>
    <t>3240</t>
  </si>
  <si>
    <t>CLAVIJO SERRATO Humberto</t>
  </si>
  <si>
    <t>OLMOS</t>
  </si>
  <si>
    <t>2622</t>
  </si>
  <si>
    <t>NINASQUE RIVERA Wilson Roosvelt</t>
  </si>
  <si>
    <t>3239</t>
  </si>
  <si>
    <t>ESPINO LANZA Jorge Luis</t>
  </si>
  <si>
    <t>CERRO AZUL</t>
  </si>
  <si>
    <t>2969</t>
  </si>
  <si>
    <t>TUNQUI CCOYO Ignacio</t>
  </si>
  <si>
    <t>3177</t>
  </si>
  <si>
    <t>CAMPOS VARA Esmit Junior</t>
  </si>
  <si>
    <t>3194</t>
  </si>
  <si>
    <t>VILLANUEVA MEJIA Esmiria</t>
  </si>
  <si>
    <t>3155</t>
  </si>
  <si>
    <t>MAQUERA HUISA Rober Juan</t>
  </si>
  <si>
    <t>3229</t>
  </si>
  <si>
    <t>3624</t>
  </si>
  <si>
    <t>PEÑA VARGAS DE GOÑE María Cristina</t>
  </si>
  <si>
    <t>3623</t>
  </si>
  <si>
    <t>SANDOVAL NUÑEZ Edgard Martín</t>
  </si>
  <si>
    <t>FRACTURA NASAL Y MÁXILAR</t>
  </si>
  <si>
    <t>ENERO-DICIEMBRE 2009</t>
  </si>
  <si>
    <t>RODRIGUEZ CASTRO Walter Rony</t>
  </si>
  <si>
    <t>3169</t>
  </si>
  <si>
    <t>DELGADO GUIVAR Eleuterio Emilio</t>
  </si>
  <si>
    <t>3247</t>
  </si>
  <si>
    <t>ARONI RAMOS Jhonny Hernan</t>
  </si>
  <si>
    <t>3198</t>
  </si>
  <si>
    <t>HUAMAN CARRASCO Ramos</t>
  </si>
  <si>
    <t>3105</t>
  </si>
  <si>
    <t>SILVESTRE VIDAL Zenon Florencio</t>
  </si>
  <si>
    <t>3254</t>
  </si>
  <si>
    <t>JAUREGUI OYOLA Blas Filomeno</t>
  </si>
  <si>
    <t>FRACTURA EXPUESTA DE FEMUR DERECHO</t>
  </si>
  <si>
    <t>3234</t>
  </si>
  <si>
    <t>LEON PORRAS Reynaldo Oswaldo</t>
  </si>
  <si>
    <t>3083</t>
  </si>
  <si>
    <t>GARCIA SILVA José Daniel</t>
  </si>
  <si>
    <t>3143</t>
  </si>
  <si>
    <t>PINEDO CRUZ Magdalena Judith</t>
  </si>
  <si>
    <t>ESCORIACIONES</t>
  </si>
  <si>
    <t>ESCORIACIONES EN PIERNA IZQUIERDA</t>
  </si>
  <si>
    <t>3076</t>
  </si>
  <si>
    <t>BALDEON MARAVI María Isabel</t>
  </si>
  <si>
    <t>LUXACION DE TOBILLO IZQUIERDO</t>
  </si>
  <si>
    <t>3255</t>
  </si>
  <si>
    <t>HERNA ROBLES Claudia Antuanet</t>
  </si>
  <si>
    <t xml:space="preserve">TEC MODERADO, POLITRAUMATISMO </t>
  </si>
  <si>
    <t>3249</t>
  </si>
  <si>
    <t>CCAPA QUISPE Eloy Edgar</t>
  </si>
  <si>
    <t>3266</t>
  </si>
  <si>
    <t>SOLIS HANS Ricardo Jaime</t>
  </si>
  <si>
    <t>3258</t>
  </si>
  <si>
    <t>CHUCHON DE LA CRUZ Concepción</t>
  </si>
  <si>
    <t>15,000 - 17,750</t>
  </si>
  <si>
    <t>CONTUSION RODILLA Y PIERNA IZQUIERDA</t>
  </si>
  <si>
    <t>3203</t>
  </si>
  <si>
    <t>MEZA CRISPIN Jose Carlos</t>
  </si>
  <si>
    <t>3125</t>
  </si>
  <si>
    <t>BRIONES NOVOA VDA. DE SANCHEZ Berta Consuelo</t>
  </si>
  <si>
    <t>FRACTURA DE CADERA IZQUIERDA</t>
  </si>
  <si>
    <t>3265</t>
  </si>
  <si>
    <t>CASTILLA ALEGRE Jesús Antonio</t>
  </si>
  <si>
    <t>FRACTURA DE PIERNA DERECHA</t>
  </si>
  <si>
    <t>3212</t>
  </si>
  <si>
    <t>RIVEROS REYES Julián Bernardo</t>
  </si>
  <si>
    <t>3175</t>
  </si>
  <si>
    <t>JAUREGUI MORI DE VIGO Luzmila</t>
  </si>
  <si>
    <t>CLINICA JESUS DEL NORTE</t>
  </si>
  <si>
    <t>TRAUMATISMO FACIAL</t>
  </si>
  <si>
    <t>3267</t>
  </si>
  <si>
    <t>TERAN WONG Javier Baldomero</t>
  </si>
  <si>
    <t>POLICONTUSO, HERIDA ESCORIATIVA EN CUERO CABELLUDO</t>
  </si>
  <si>
    <t>3270</t>
  </si>
  <si>
    <t>PARI CONDEMAYTA Nicasio</t>
  </si>
  <si>
    <t>3139</t>
  </si>
  <si>
    <t>DURAND RAMOS Rebeca</t>
  </si>
  <si>
    <t>3491</t>
  </si>
  <si>
    <t>LOCONI VELASQUEZ Isaac Eleazar</t>
  </si>
  <si>
    <t>PIMENTEL</t>
  </si>
  <si>
    <t>3486</t>
  </si>
  <si>
    <t>3430</t>
  </si>
  <si>
    <t>ALVAREZ RAMOS Andres</t>
  </si>
  <si>
    <t>3571</t>
  </si>
  <si>
    <t>SOLIS PALOMINO Ciro Abadias</t>
  </si>
  <si>
    <t>CLINICA MIRO QUESADA</t>
  </si>
  <si>
    <t>FRACTURA EXPUESTA DE PIERNA IZQUIERDA</t>
  </si>
  <si>
    <t>3601</t>
  </si>
  <si>
    <t>DIAZ PAZ James William</t>
  </si>
  <si>
    <t>ATUSPARIA</t>
  </si>
  <si>
    <t>3584</t>
  </si>
  <si>
    <t>CHURA LAYME Leoncio Sadot</t>
  </si>
  <si>
    <t>BOCA DEL RIO</t>
  </si>
  <si>
    <t>HOSPITAL ASISTENCIAL DE TACNA-ESSALUD</t>
  </si>
  <si>
    <t>RODRIGUEZ DOS SANTOS María Da Conceicao</t>
  </si>
  <si>
    <t>DE COMPENSACIÓN DEL SOAT</t>
  </si>
  <si>
    <t>3172</t>
  </si>
  <si>
    <t>QUISPE CANO Miguel</t>
  </si>
  <si>
    <t>TEC LEVE, POLITRAUMATISMO</t>
  </si>
  <si>
    <t>3271</t>
  </si>
  <si>
    <t>PALMA CHINGA Nestor Vidal</t>
  </si>
  <si>
    <t>PUCUSANA</t>
  </si>
  <si>
    <t>de Enero a diciembre 2009</t>
  </si>
  <si>
    <t>3276</t>
  </si>
  <si>
    <t>ECHEVARRIA BASALDUA Aldair Jeltsin</t>
  </si>
  <si>
    <t>3277</t>
  </si>
  <si>
    <t>RAMOS URBANO Liliana</t>
  </si>
  <si>
    <t>FRACTURA DE PIERNA IZQUIERDA Y FEMUR</t>
  </si>
  <si>
    <t>3269</t>
  </si>
  <si>
    <t>AYALA TORRES Antonio</t>
  </si>
  <si>
    <t>3261</t>
  </si>
  <si>
    <t>FLORES CUSIPUMA Ronald Ivan</t>
  </si>
  <si>
    <t>FRACTURA DEL HUMERO DERECHO</t>
  </si>
  <si>
    <t>3173</t>
  </si>
  <si>
    <t>VASQUEZ PAIRAZAMAN Augusto</t>
  </si>
  <si>
    <t>ALTO PERU</t>
  </si>
  <si>
    <t>3228</t>
  </si>
  <si>
    <t>MONTOYA GAMBINI Manuel Milciades</t>
  </si>
  <si>
    <t>3281</t>
  </si>
  <si>
    <t>3585</t>
  </si>
  <si>
    <t>ABANTO TIRADO Gilberto</t>
  </si>
  <si>
    <t>3410</t>
  </si>
  <si>
    <t>SEDANO JIMENEZ Oswaldo Luis</t>
  </si>
  <si>
    <t>FLORES POMATAYLLA Carlos Arturo</t>
  </si>
  <si>
    <t>3512</t>
  </si>
  <si>
    <t>ALARCON CAJACURI Doris Haydee</t>
  </si>
  <si>
    <t>FRACTURA DE RODILLA IZQUIERDA</t>
  </si>
  <si>
    <t>3593</t>
  </si>
  <si>
    <t>AMBROCIO LOPEZ Juan Eduardo</t>
  </si>
  <si>
    <t>3615</t>
  </si>
  <si>
    <t>CASTILLO ACUÑA Alberto</t>
  </si>
  <si>
    <t>3522</t>
  </si>
  <si>
    <t>MAMANI VARGAS Carmela</t>
  </si>
  <si>
    <t>FRACTURA DE PIERNA IZQUIERDA Y PERONE DERECHO</t>
  </si>
  <si>
    <t>3362</t>
  </si>
  <si>
    <t>ARNAO LUGO Juan Rogelio</t>
  </si>
  <si>
    <t>3640</t>
  </si>
  <si>
    <t>ALVAREZ VILLANUEVA Francisco</t>
  </si>
  <si>
    <t>TEC GRAVE Y POLITRAUMATIZDO</t>
  </si>
  <si>
    <t>CORSINO DEPAZ Fredy Eduardo</t>
  </si>
  <si>
    <t>3283</t>
  </si>
  <si>
    <t>VELA RIOS Rolando Rogger</t>
  </si>
  <si>
    <t>CIUDAD Y CAMPO</t>
  </si>
  <si>
    <t>3285</t>
  </si>
  <si>
    <t>BARTOLO JACINTO Francisco</t>
  </si>
  <si>
    <t>3182</t>
  </si>
  <si>
    <t>CORDOVA SALINAS Ever Walter</t>
  </si>
  <si>
    <t>RINCONADA</t>
  </si>
  <si>
    <t>3274</t>
  </si>
  <si>
    <t>LENGUA BARDALES Cesar Amador</t>
  </si>
  <si>
    <t>3236</t>
  </si>
  <si>
    <t>PARI LOPE Edgar</t>
  </si>
  <si>
    <t>FERREÑAFE</t>
  </si>
  <si>
    <t>3111</t>
  </si>
  <si>
    <t>OSCO JUSTOS Luis Alberto</t>
  </si>
  <si>
    <t>3298</t>
  </si>
  <si>
    <t>MANAYAY PURIHUAMAN Jesús Mercedes</t>
  </si>
  <si>
    <t>3296</t>
  </si>
  <si>
    <t>RAMIREZ NIÑO José Wilfredo</t>
  </si>
  <si>
    <t>3576</t>
  </si>
  <si>
    <t>RIVAS RIVADENEYRA DE RIVADENEIRA Olga Dina</t>
  </si>
  <si>
    <t>3549</t>
  </si>
  <si>
    <t>MEDINA BAUTISTA Daisy Jhaira</t>
  </si>
  <si>
    <t>TEC GRAVE, FRACTURAS MULTIPLES</t>
  </si>
  <si>
    <t>3263</t>
  </si>
  <si>
    <t>ALCANTARA MELGAREJO Jorge Luis</t>
  </si>
  <si>
    <t>3302</t>
  </si>
  <si>
    <t>RETUERTO ALVITES Luis Alberto</t>
  </si>
  <si>
    <t>FLORES ALFARO Luis Fabian</t>
  </si>
  <si>
    <t>FRACTURA DE FEMUR DERECHO</t>
  </si>
  <si>
    <t>3273</t>
  </si>
  <si>
    <t>SILUPU RUIS Amparo Matilde</t>
  </si>
  <si>
    <t>CIUDAD DEL PESCADOR</t>
  </si>
  <si>
    <t>3307</t>
  </si>
  <si>
    <t>ESCOBAR NINA Jhon Joel</t>
  </si>
  <si>
    <t>2110</t>
  </si>
  <si>
    <t>CHILCON HEREDIA DE GALLARDO María Dolores</t>
  </si>
  <si>
    <t>3304</t>
  </si>
  <si>
    <t>NARVAEZ SALINAS Gilberto</t>
  </si>
  <si>
    <t>3246</t>
  </si>
  <si>
    <t>CRUZ SALVADOR Carmen Pilar</t>
  </si>
  <si>
    <t>3465</t>
  </si>
  <si>
    <t>MARILUZ WARD Rolando Jhessael</t>
  </si>
  <si>
    <t>3461</t>
  </si>
  <si>
    <t>DURAND CHURAMPI Héctor Santiago</t>
  </si>
  <si>
    <t>TEC MODERAO</t>
  </si>
  <si>
    <t>3477</t>
  </si>
  <si>
    <t>DIAZ VERGARA José Eli</t>
  </si>
  <si>
    <t>3426</t>
  </si>
  <si>
    <t>PINEDO PAJA Jorge Enrique</t>
  </si>
  <si>
    <t>PEREZ SANCHEZ Celso Jhoni</t>
  </si>
  <si>
    <t>3303</t>
  </si>
  <si>
    <t>RAMIREZ RAMIREZ Maglorio Rafael</t>
  </si>
  <si>
    <t>3314</t>
  </si>
  <si>
    <t>HERNANDEZ TOLEDO Damian Policarpio</t>
  </si>
  <si>
    <t>3315</t>
  </si>
  <si>
    <t>SUBIA QUISPE Faustino</t>
  </si>
  <si>
    <t>3262</t>
  </si>
  <si>
    <t>ROVIRA CAPETILLO Florentino Willo</t>
  </si>
  <si>
    <t>TEC MODERADO, CONTUSIONES MULTIPLES</t>
  </si>
  <si>
    <t>3250</t>
  </si>
  <si>
    <t>MEDINA ANTIPORTA Alan Segundo</t>
  </si>
  <si>
    <t>3226</t>
  </si>
  <si>
    <t>MARCELO AVILA Luis Alberto</t>
  </si>
  <si>
    <t>SALUTIA</t>
  </si>
  <si>
    <t>FLORES SALAZAR Adan Luis</t>
  </si>
  <si>
    <t>3141</t>
  </si>
  <si>
    <t>HINOSTROZA CUADROS Francisca</t>
  </si>
  <si>
    <t>3126</t>
  </si>
  <si>
    <t>CHOQUE HUANCARI Maria</t>
  </si>
  <si>
    <t>3268</t>
  </si>
  <si>
    <t>MENDOZA GUTIERREZ Santos</t>
  </si>
  <si>
    <t>3300</t>
  </si>
  <si>
    <t>VEGA HERNANDEZ Diego Antonio</t>
  </si>
  <si>
    <t>CLINICA DE ESPECIALIDADES MEDICAS</t>
  </si>
  <si>
    <t>TRAUMATISMO CERVICAL, TEC LEVE</t>
  </si>
  <si>
    <t>3278</t>
  </si>
  <si>
    <t>SOLIS ARTEAGA Esteban Roberto</t>
  </si>
  <si>
    <t>TEC GRAVE, FRACTURA DE CRANEO</t>
  </si>
  <si>
    <t>3259</t>
  </si>
  <si>
    <t>LAZARO ACOSTA Fritz</t>
  </si>
  <si>
    <t>FRACTURA DE TOBILLO IZQUIERDO</t>
  </si>
  <si>
    <t>3294</t>
  </si>
  <si>
    <t>SANTOS CHAVEZ Jorge Luis</t>
  </si>
  <si>
    <t>EL ALAMBRE</t>
  </si>
  <si>
    <t>3324</t>
  </si>
  <si>
    <t>FLORES BARRIONUEVO Luis Antonio</t>
  </si>
  <si>
    <t>3305</t>
  </si>
  <si>
    <t>CHAPOÑAN INOÑAN Jose</t>
  </si>
  <si>
    <t>3288</t>
  </si>
  <si>
    <t>SALAZAR SOTO Fabian Enrique Dante</t>
  </si>
  <si>
    <t>FRACTURA EXPUESTA DE TIBIA DERECHA</t>
  </si>
  <si>
    <t>3178</t>
  </si>
  <si>
    <t>FARFAN TORRES DE PORTAL María Jesús</t>
  </si>
  <si>
    <t>3328</t>
  </si>
  <si>
    <t>ROJAS MATTO Rabelo Marcos</t>
  </si>
  <si>
    <t>3306</t>
  </si>
  <si>
    <t>PATRICIO MIGUEL Hilario Celino</t>
  </si>
  <si>
    <t>3334</t>
  </si>
  <si>
    <t>BARRON MIGUEL Filomeno</t>
  </si>
  <si>
    <t>3284</t>
  </si>
  <si>
    <t>YUPANQUI YUPANQUI Pablo</t>
  </si>
  <si>
    <t>3282</t>
  </si>
  <si>
    <t>ARI CCAMA Cirilo</t>
  </si>
  <si>
    <t>3317</t>
  </si>
  <si>
    <t>CARRASCO HIDALGO DE MEZA María Asunción</t>
  </si>
  <si>
    <t>3326</t>
  </si>
  <si>
    <t>CARRASCO LLUYA Roger Celso</t>
  </si>
  <si>
    <t>3469</t>
  </si>
  <si>
    <t>BERECHE RIOJAS Luis Alberto</t>
  </si>
  <si>
    <t>BATANGRANDE</t>
  </si>
  <si>
    <t>3446</t>
  </si>
  <si>
    <t>BAZAN TERRONES DE OCAÑA Emma</t>
  </si>
  <si>
    <t>FRACTURA DE TORAX</t>
  </si>
  <si>
    <t>3293</t>
  </si>
  <si>
    <t>SANCHEZ BERNAL Benita</t>
  </si>
  <si>
    <t>FRACTURA DE BRAZO DERECHO</t>
  </si>
  <si>
    <t>3341</t>
  </si>
  <si>
    <t>PEREZ RODRIGUEZ Eugenio</t>
  </si>
  <si>
    <t>CHAO</t>
  </si>
  <si>
    <t>3340</t>
  </si>
  <si>
    <t>PORRAS PURIHUAMAN Sandra</t>
  </si>
  <si>
    <t>3272</t>
  </si>
  <si>
    <t>SANCHEZ RAMIREZ Mauro Leonides</t>
  </si>
  <si>
    <t>TEC MODERADO, POLITRAUMATIZADO</t>
  </si>
  <si>
    <t>3322</t>
  </si>
  <si>
    <t>SARAZU BENITES Paulino Félix</t>
  </si>
  <si>
    <t>FRACTURA DE TIBIA Y PERONE, POLICONTUSO</t>
  </si>
  <si>
    <t>3301</t>
  </si>
  <si>
    <t>BENAVENTE ANTOÑO Jorge Luis</t>
  </si>
  <si>
    <t>3342</t>
  </si>
  <si>
    <t>ROJAS VASQUEZ Alejandro</t>
  </si>
  <si>
    <t>3319</t>
  </si>
  <si>
    <t>HINOSTROZA AYALA Félix</t>
  </si>
  <si>
    <t>3346</t>
  </si>
  <si>
    <t>COLQUE VARGAS Genaro Adalberto</t>
  </si>
  <si>
    <t>MOQUEGUA</t>
  </si>
  <si>
    <t>SAMEGUA</t>
  </si>
  <si>
    <t>3337</t>
  </si>
  <si>
    <t>CASTAÑEDA BALBIN Marcos Isidro</t>
  </si>
  <si>
    <t>3331</t>
  </si>
  <si>
    <t>ELIAS GARCIA Alfonso Rolando</t>
  </si>
  <si>
    <t>CHAVEZ COLQUI Roberto Alfredo</t>
  </si>
  <si>
    <t>3358</t>
  </si>
  <si>
    <t>SANCHEZ FLORES Luis Alberto</t>
  </si>
  <si>
    <t>CHONGOYAPE</t>
  </si>
  <si>
    <t>TEC GRAVE, POLICONTUSO</t>
  </si>
  <si>
    <t>3336</t>
  </si>
  <si>
    <t>TAPIA MELGAR Luis Carlos</t>
  </si>
  <si>
    <t>3349</t>
  </si>
  <si>
    <t>LAOS LINO Víctor</t>
  </si>
  <si>
    <t>3335</t>
  </si>
  <si>
    <t>OLASCUAGA CANO Cesar Antonio</t>
  </si>
  <si>
    <t>3238</t>
  </si>
  <si>
    <t>SANDOVAL VILCHEZ VDA. DE CARBAJAL Valentina</t>
  </si>
  <si>
    <t>3321</t>
  </si>
  <si>
    <t>CAMPOS DELGADILLO Ivan Jhonny</t>
  </si>
  <si>
    <t>FRACTURA DE TIBIA Y PERONE DERECHO</t>
  </si>
  <si>
    <t>3368</t>
  </si>
  <si>
    <t>TASILLA MURGA José Luis</t>
  </si>
  <si>
    <t>3289</t>
  </si>
  <si>
    <t>NARRO CAPRISTAN Shander German</t>
  </si>
  <si>
    <t>3299</t>
  </si>
  <si>
    <t>3374</t>
  </si>
  <si>
    <t>SOSA HILARIO DE GOMEZ Nicolaza</t>
  </si>
  <si>
    <t>3411</t>
  </si>
  <si>
    <t>FERNANDEZ FLORES Jose de los Santos</t>
  </si>
  <si>
    <t>PATAPO</t>
  </si>
  <si>
    <t>3448</t>
  </si>
  <si>
    <t>GUILLERMO CARDENAS Anthony Steve</t>
  </si>
  <si>
    <t>FRACTURA DE TIBIA DERECHA</t>
  </si>
  <si>
    <t>3435</t>
  </si>
  <si>
    <t>MORENO PADILLA Jorge Armando</t>
  </si>
  <si>
    <t>RIOS ESPINOZA Aaron Israel</t>
  </si>
  <si>
    <t>3313</t>
  </si>
  <si>
    <t>QUISPE CONDORI Julian</t>
  </si>
  <si>
    <t>3280</t>
  </si>
  <si>
    <t>VARGAS CARDOZO Benjamin Isaac</t>
  </si>
  <si>
    <t>3323</t>
  </si>
  <si>
    <t>RAMOS YALE Héctor</t>
  </si>
  <si>
    <t>3330</t>
  </si>
  <si>
    <t>REYES MARQUEZ Emilia</t>
  </si>
  <si>
    <t>HOSPITAL ESSALUD DE ICA</t>
  </si>
  <si>
    <t xml:space="preserve">SANTIAGO   </t>
  </si>
  <si>
    <t>FRACTURA DE HUMERO DERECHO, POLICONTUSO</t>
  </si>
  <si>
    <t>FRACTURA  DE TIBIA Y PERONE</t>
  </si>
  <si>
    <t>FRACTURA NASAL Y DE MANDIVULA</t>
  </si>
  <si>
    <t>FRACTURA DE TIBIA, TOBILLO Y PERONE DERECHO</t>
  </si>
  <si>
    <t>3380</t>
  </si>
  <si>
    <t>VILCHEZ MURAYARI Debbye Evelyn</t>
  </si>
  <si>
    <t>HOSPITAL PRIVADO JUAN PABLO II DE CHICLAYO</t>
  </si>
  <si>
    <t>FRACTURA DE TIBIA IZQUIERDA, POLICONTUSO</t>
  </si>
  <si>
    <t>3345</t>
  </si>
  <si>
    <t>DEL AGUILA GARCIA Jorge</t>
  </si>
  <si>
    <t>HOSPITAL REGIONAL DE TARAPOTO</t>
  </si>
  <si>
    <t>3378</t>
  </si>
  <si>
    <t>JORGE PAZ Rafael</t>
  </si>
  <si>
    <t>SINIESTROS DISTRIBUIDOS POR ESTADO ETILICO</t>
  </si>
  <si>
    <t>3052</t>
  </si>
  <si>
    <t>GALLEGOS CERVANTES Griselda</t>
  </si>
  <si>
    <t>IZCUCHACA</t>
  </si>
  <si>
    <t>3386</t>
  </si>
  <si>
    <t>GUARDIA CALLA DE ANCA Adelmira</t>
  </si>
  <si>
    <t>3353</t>
  </si>
  <si>
    <t>3329</t>
  </si>
  <si>
    <t>ALLENDE VARGAS Mercedes</t>
  </si>
  <si>
    <t>3437</t>
  </si>
  <si>
    <t>PONCE AGUILAR Oscar Toribio</t>
  </si>
  <si>
    <t>3458</t>
  </si>
  <si>
    <t>TORRES RAMOS Adriano Jean Franco</t>
  </si>
  <si>
    <t>3432</t>
  </si>
  <si>
    <t>PEREZ SANCHEZ Juan Carlos</t>
  </si>
  <si>
    <t>TEC GRAVE, CONTUSIONES MULTIPLES</t>
  </si>
  <si>
    <t>3075</t>
  </si>
  <si>
    <t>PARI MESTAS Teobaldo Martin</t>
  </si>
  <si>
    <t>LOPEZ ANTEZANA Julian</t>
  </si>
  <si>
    <t>3384</t>
  </si>
  <si>
    <t>CHAMORRO CONTRERAS Danmer</t>
  </si>
  <si>
    <t>CLINICA SAN CARLOS</t>
  </si>
  <si>
    <t>3567</t>
  </si>
  <si>
    <t>MORE CASTILLO José Luis</t>
  </si>
  <si>
    <t>SULLANA</t>
  </si>
  <si>
    <t>BELLAVISTA DE SULLANA</t>
  </si>
  <si>
    <t>HOSPITAL ESSALUD DE PIURA</t>
  </si>
  <si>
    <t>3602</t>
  </si>
  <si>
    <t>HERBOZO CUZCANO Frank</t>
  </si>
  <si>
    <t>TEC GRAVE, FRACTURA DE MANDIVULA</t>
  </si>
  <si>
    <t>HERIDA CORTANTE EN REGION PARIETAL IZQUIERDO</t>
  </si>
  <si>
    <t>3364</t>
  </si>
  <si>
    <t>GUIDOTTI ALVINO José Aly Sandro</t>
  </si>
  <si>
    <t>LA ESPERANZA</t>
  </si>
  <si>
    <t>3297</t>
  </si>
  <si>
    <t>GUARDAMINO CARBAJAL Carlos Antonio</t>
  </si>
  <si>
    <t>3332</t>
  </si>
  <si>
    <t>INFANTE PRECIADO Percy Agustin</t>
  </si>
  <si>
    <t>3400</t>
  </si>
  <si>
    <t>CHAMBI POMA Pedro Richard</t>
  </si>
  <si>
    <t>PACHIA</t>
  </si>
  <si>
    <t>SILVA DIAZ Mario Nestor</t>
  </si>
  <si>
    <t>3501</t>
  </si>
  <si>
    <t>MINA FLORES Elizabeth</t>
  </si>
  <si>
    <t>ABANCAY</t>
  </si>
  <si>
    <t>BELLAVISTA DE ABANCAY</t>
  </si>
  <si>
    <t>HOSPITAL GUILLERMO DIAZ DE LA VEGA DE ABANCAY</t>
  </si>
  <si>
    <t>1890</t>
  </si>
  <si>
    <t>OCSA SARAYASI Silvestrina Estela</t>
  </si>
  <si>
    <t>FRACTURA DE CLAVICULA IZQUIERDA, POLITRAUMATISMO</t>
  </si>
  <si>
    <t>1717</t>
  </si>
  <si>
    <t>HUYHUA DE PAMACHARA Manuela</t>
  </si>
  <si>
    <t>SAN ISIDRO DE AREQUIPA</t>
  </si>
  <si>
    <t>TEC MODERADO, POLITRAUMATISMO</t>
  </si>
  <si>
    <t>1491</t>
  </si>
  <si>
    <t>CUTIPA PARRA Valeriana</t>
  </si>
  <si>
    <t>MARIANO MELGAR DE AREQUIPA</t>
  </si>
  <si>
    <t>FRACTURA DE PELVIS, POLITRAUMATISMO</t>
  </si>
  <si>
    <t>3291</t>
  </si>
  <si>
    <t>3537</t>
  </si>
  <si>
    <t>SEGURA VASQUEZ Jherson Alexander</t>
  </si>
  <si>
    <t>3599</t>
  </si>
  <si>
    <t>DE PAZ Juan de Dios</t>
  </si>
  <si>
    <t>BENDEZU GONZALES Deysi Evelin</t>
  </si>
  <si>
    <t>HERIDA CORTANTE EN RODILLA DERECHA</t>
  </si>
  <si>
    <t>3377</t>
  </si>
  <si>
    <t>CUETO QUISPITUPA Manuel</t>
  </si>
  <si>
    <t>3373</t>
  </si>
  <si>
    <t>CARLOS CHAVEZ Nilda Ermis</t>
  </si>
  <si>
    <t>3392</t>
  </si>
  <si>
    <t>DE LA CRUZ QUISPE Elvis Armando</t>
  </si>
  <si>
    <t>3356</t>
  </si>
  <si>
    <t>MALLMA MENDOZA Juan José</t>
  </si>
  <si>
    <t>HERIDA CORTANTE EN FRENTE</t>
  </si>
  <si>
    <t>3363</t>
  </si>
  <si>
    <t>3395</t>
  </si>
  <si>
    <t>CABRERA CHURASI Cristian Enrique</t>
  </si>
  <si>
    <t>FRACTURA DE FEMUR</t>
  </si>
  <si>
    <t>3396</t>
  </si>
  <si>
    <t>PADILLA HUAMAN Aquilina</t>
  </si>
  <si>
    <t xml:space="preserve"> CONTUSION </t>
  </si>
  <si>
    <t>CONTUSION DISTAL</t>
  </si>
  <si>
    <t>SANCHEZ VASQUEZ José Antonio</t>
  </si>
  <si>
    <t>3360</t>
  </si>
  <si>
    <t>FATAMA IPANAMA Wilmer</t>
  </si>
  <si>
    <t>3414</t>
  </si>
  <si>
    <t>OLIVERA HUAYA Antero</t>
  </si>
  <si>
    <t xml:space="preserve">FRACTURA DE FEMUR IZQUIERDO </t>
  </si>
  <si>
    <t>3365</t>
  </si>
  <si>
    <t>REYES SOTO DE SAAVEDRA Octavia</t>
  </si>
  <si>
    <t>CONTUSION DE CADERA IZQUIERDA, POLICONTUSO</t>
  </si>
  <si>
    <t>3338</t>
  </si>
  <si>
    <t>SONCCO ZUÑIGA Claudia Cecilia</t>
  </si>
  <si>
    <t>CONTUSION DE RODILLA DERECHA</t>
  </si>
  <si>
    <t>3419</t>
  </si>
  <si>
    <t>ULLON MORALES Flor Karina</t>
  </si>
  <si>
    <t>3418</t>
  </si>
  <si>
    <t>ABALOS MANTILLA Wilson</t>
  </si>
  <si>
    <t>JERUSALEN</t>
  </si>
  <si>
    <t>2945</t>
  </si>
  <si>
    <t>3433</t>
  </si>
  <si>
    <t>CABRERA ESPINOZA Teresa Susana</t>
  </si>
  <si>
    <t>FRACTURA DE TOBILLO</t>
  </si>
  <si>
    <t>3243</t>
  </si>
  <si>
    <t>AYALA TANTA Mario</t>
  </si>
  <si>
    <t xml:space="preserve"> TEC LEVE </t>
  </si>
  <si>
    <t>3388</t>
  </si>
  <si>
    <t>QUISPE INCA Eduin</t>
  </si>
  <si>
    <t xml:space="preserve"> TEC MODERADO </t>
  </si>
  <si>
    <t>FRACTURA DE CRANEO, HERIDA CONTUSO CORTANTE</t>
  </si>
  <si>
    <t>CAVERO MEDINA Erik Anthony</t>
  </si>
  <si>
    <t>FRACTURA DE PIE IZQUIERDO</t>
  </si>
  <si>
    <t>3417</t>
  </si>
  <si>
    <t>GOMEZ TABOADA Marino</t>
  </si>
  <si>
    <t>3415</t>
  </si>
  <si>
    <t>NAJARRO BERROCAL Félix</t>
  </si>
  <si>
    <t>3387</t>
  </si>
  <si>
    <t>OBESO ROSALES Pablo Manuel</t>
  </si>
  <si>
    <t>GUADALUPE</t>
  </si>
  <si>
    <t>HOSPITAL ESSALUD VICTOR LAZARTE</t>
  </si>
  <si>
    <t>3440</t>
  </si>
  <si>
    <t>QUISPE MENDOZA José Luis</t>
  </si>
  <si>
    <t>3604</t>
  </si>
  <si>
    <t>ARMIJOS CASTRO Jose Antonio</t>
  </si>
  <si>
    <t>3351</t>
  </si>
  <si>
    <t>VALIENTE ROJAS Lenin</t>
  </si>
  <si>
    <t>3673</t>
  </si>
  <si>
    <t>CASTILLO NEGRON Harol Junior</t>
  </si>
  <si>
    <t>3667</t>
  </si>
  <si>
    <t>HAYASHIDA RAMIREZ Hector Jesus</t>
  </si>
  <si>
    <t xml:space="preserve">TEC LEVE, HERIDA CORTANTE EN CARA </t>
  </si>
  <si>
    <t xml:space="preserve"> FRACTURA </t>
  </si>
  <si>
    <t>FRACTURA EXPUESTA DE TIBIA</t>
  </si>
  <si>
    <t>3416</t>
  </si>
  <si>
    <t>ESTACIO FERNANDEZ Jorge</t>
  </si>
  <si>
    <t>FRACTURA DE PELVIS Y HOMBRO</t>
  </si>
  <si>
    <t>3441</t>
  </si>
  <si>
    <t>JUNCO AQUIJE Francisca</t>
  </si>
  <si>
    <t xml:space="preserve"> FALLECIDO </t>
  </si>
  <si>
    <t>3425</t>
  </si>
  <si>
    <t>GUERRA VASQUEZ Adelmo</t>
  </si>
  <si>
    <t>3428</t>
  </si>
  <si>
    <t>ARQUIÑIGO AVENDAÑO Nolberto</t>
  </si>
  <si>
    <t>3429</t>
  </si>
  <si>
    <t>VILLANUEVA ELESCANO Eusebio Leandro</t>
  </si>
  <si>
    <t>3412</t>
  </si>
  <si>
    <t>SILVA CASTILLEJOS Hermes</t>
  </si>
  <si>
    <t>TRAUMATISMO SEVERO</t>
  </si>
  <si>
    <t>3327</t>
  </si>
  <si>
    <t>QUISPE BAYES Héctor Adolfo</t>
  </si>
  <si>
    <t>MIRAMAR</t>
  </si>
  <si>
    <t>HOSPITAL MUNICIPAL DE LOS OLIVOS</t>
  </si>
  <si>
    <t>HOSPITAL CAYETANO HEREDIA</t>
  </si>
  <si>
    <t>HOSPITAL CARRION DEL CALLAO</t>
  </si>
  <si>
    <t>0164</t>
  </si>
  <si>
    <t>0165</t>
  </si>
  <si>
    <t>0148</t>
  </si>
  <si>
    <t>0149</t>
  </si>
  <si>
    <t>0150</t>
  </si>
  <si>
    <t>HOSPITAL DE HUARAL</t>
  </si>
  <si>
    <t>HOSPITAL OLAVEGOYA JAUJA</t>
  </si>
  <si>
    <t>COUSTER</t>
  </si>
  <si>
    <t>3533</t>
  </si>
  <si>
    <t>CONTRERAS ROJAS Felix</t>
  </si>
  <si>
    <t>ORCOTUNA</t>
  </si>
  <si>
    <t>SANTA LUZMILA</t>
  </si>
  <si>
    <t>BARRANCO</t>
  </si>
  <si>
    <t>COTABAMBAS</t>
  </si>
  <si>
    <t>YERBATEROS</t>
  </si>
  <si>
    <t>SURQUILLO</t>
  </si>
  <si>
    <t>PETIT THOUARS</t>
  </si>
  <si>
    <t>DULANTO</t>
  </si>
  <si>
    <t>PISCO</t>
  </si>
  <si>
    <t>0412</t>
  </si>
  <si>
    <t>INDEPENDENCIA</t>
  </si>
  <si>
    <t>LURIN</t>
  </si>
  <si>
    <t>ICA</t>
  </si>
  <si>
    <t>ATRICCION DE PIE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</si>
  <si>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</si>
  <si>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</si>
  <si>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</si>
  <si>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</si>
  <si>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</si>
  <si>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</si>
  <si>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</si>
  <si>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</si>
  <si>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</si>
  <si>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</si>
  <si>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</si>
  <si>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</si>
  <si>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</si>
  <si>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</si>
  <si>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</si>
  <si>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</si>
  <si>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</si>
  <si>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</si>
  <si>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</si>
  <si>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</si>
  <si>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0172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</si>
  <si>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</si>
  <si>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</si>
  <si>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</si>
  <si>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</si>
  <si>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</si>
  <si>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</si>
  <si>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</si>
  <si>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</si>
  <si>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</si>
  <si>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</si>
  <si>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</si>
  <si>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</si>
  <si>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</si>
  <si>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</si>
  <si>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</si>
  <si>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</si>
  <si>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</si>
  <si>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</si>
  <si>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</si>
  <si>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CRUZ BLANCA</t>
  </si>
  <si>
    <t>COLLIQUE</t>
  </si>
  <si>
    <t>LA VICTORIA</t>
  </si>
  <si>
    <t>0116</t>
  </si>
  <si>
    <t>ESTABLECIMIENTO DE SALUD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</si>
  <si>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</si>
  <si>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</si>
  <si>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</si>
  <si>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</si>
  <si>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</si>
  <si>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</si>
  <si>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</si>
  <si>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</si>
  <si>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</si>
  <si>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</si>
  <si>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</si>
  <si>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</si>
  <si>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</si>
  <si>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</si>
  <si>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</si>
  <si>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</si>
  <si>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</si>
  <si>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</si>
  <si>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</si>
  <si>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</si>
  <si>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</si>
  <si>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</si>
  <si>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</si>
  <si>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</si>
  <si>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</si>
  <si>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</si>
  <si>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</si>
  <si>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</si>
  <si>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</si>
  <si>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</si>
  <si>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</si>
  <si>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</si>
  <si>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</si>
  <si>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PUEBLO NUEVO</t>
  </si>
  <si>
    <t>CONDEVILLA</t>
  </si>
  <si>
    <t>0292</t>
  </si>
  <si>
    <t>0293</t>
  </si>
  <si>
    <t>0294</t>
  </si>
  <si>
    <t>0295</t>
  </si>
  <si>
    <t>HOSPITAL BELEN DE TRUJILLO</t>
  </si>
  <si>
    <t>Nº DE CASO</t>
  </si>
  <si>
    <t>ATE - VITARTE</t>
  </si>
  <si>
    <t>AUGUSTO B. LEGUIA</t>
  </si>
  <si>
    <t>PACHACUTEC</t>
  </si>
  <si>
    <t>JUNIN</t>
  </si>
  <si>
    <t>HUANUCO</t>
  </si>
  <si>
    <t>CERCADO DE LIMA</t>
  </si>
  <si>
    <t>ALFONSO UGARTE</t>
  </si>
  <si>
    <t>CAÑETE</t>
  </si>
  <si>
    <t>0097</t>
  </si>
  <si>
    <t>0098</t>
  </si>
  <si>
    <t>0099</t>
  </si>
  <si>
    <t>0100</t>
  </si>
  <si>
    <t>0101</t>
  </si>
  <si>
    <t>0102</t>
  </si>
  <si>
    <t>0103</t>
  </si>
  <si>
    <t>0104</t>
  </si>
  <si>
    <t>0250</t>
  </si>
  <si>
    <t>0251</t>
  </si>
  <si>
    <t>0252</t>
  </si>
  <si>
    <t>0253</t>
  </si>
  <si>
    <t>0254</t>
  </si>
  <si>
    <t>0255</t>
  </si>
  <si>
    <t>0256</t>
  </si>
  <si>
    <t>3361</t>
  </si>
  <si>
    <t>VALERA VASQUEZ Adelaido Emilio</t>
  </si>
  <si>
    <t>3551</t>
  </si>
  <si>
    <t>MARTINEZ MENDOZA Luis Beltran</t>
  </si>
  <si>
    <t>HERIDA CORTANTE EN CARA, POLICONTUSO</t>
  </si>
  <si>
    <t>3564</t>
  </si>
  <si>
    <t>MORMONTOY VILLEGAS Rafael</t>
  </si>
  <si>
    <t>3528</t>
  </si>
  <si>
    <t>ADCO ARI Cesar</t>
  </si>
  <si>
    <t>PUTINA</t>
  </si>
  <si>
    <t>FRACTURA MANDIBULAR, HERIDAS CORTANTES EN CARA</t>
  </si>
  <si>
    <t>LAHURA PALACIOS Eloy Leonardo</t>
  </si>
  <si>
    <t>0257</t>
  </si>
  <si>
    <t>0258</t>
  </si>
  <si>
    <t xml:space="preserve">APELLIDOS Y NOMBRE </t>
  </si>
  <si>
    <t>0012</t>
  </si>
  <si>
    <t>0013</t>
  </si>
  <si>
    <t>0014</t>
  </si>
  <si>
    <t>0015</t>
  </si>
  <si>
    <t>0016</t>
  </si>
  <si>
    <t>SAN ANTONIO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</si>
  <si>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</si>
  <si>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</si>
  <si>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</si>
  <si>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</si>
  <si>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</si>
  <si>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</si>
  <si>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</si>
  <si>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</si>
  <si>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</si>
  <si>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</si>
  <si>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</si>
  <si>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</si>
  <si>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</si>
  <si>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</si>
  <si>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</si>
  <si>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</si>
  <si>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</si>
  <si>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</si>
  <si>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</si>
  <si>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</si>
  <si>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</si>
  <si>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</si>
  <si>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</si>
  <si>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</si>
  <si>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</si>
  <si>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</si>
  <si>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</si>
  <si>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</si>
  <si>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</si>
  <si>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</si>
  <si>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</si>
  <si>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</si>
  <si>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</si>
  <si>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</si>
  <si>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</si>
  <si>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</si>
  <si>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</si>
  <si>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</si>
  <si>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</si>
  <si>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</si>
  <si>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</si>
  <si>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</si>
  <si>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</si>
  <si>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</si>
  <si>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</si>
  <si>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</si>
  <si>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</si>
  <si>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</si>
  <si>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</si>
  <si>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</si>
  <si>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</si>
  <si>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</si>
  <si>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</si>
  <si>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</si>
  <si>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</si>
  <si>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</si>
  <si>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</si>
  <si>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</si>
  <si>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</si>
  <si>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</si>
  <si>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</si>
  <si>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</si>
  <si>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</si>
  <si>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</si>
  <si>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</si>
  <si>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</si>
  <si>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</si>
  <si>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</si>
  <si>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</si>
  <si>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</si>
  <si>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</si>
  <si>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</si>
  <si>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</si>
  <si>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</si>
  <si>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</si>
  <si>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</si>
  <si>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</si>
  <si>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</si>
  <si>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</si>
  <si>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3595</t>
  </si>
  <si>
    <t>MENDOZA BARRETO Víctor Manuel</t>
  </si>
  <si>
    <t>CONTUSION DE MUÑECA IZQUIERDA</t>
  </si>
  <si>
    <t>3598</t>
  </si>
  <si>
    <t>ESTEBAN PALACIOS Alfonso</t>
  </si>
  <si>
    <t>3597</t>
  </si>
  <si>
    <t>PONCE SAGUA Angel Benito</t>
  </si>
  <si>
    <t>3376</t>
  </si>
  <si>
    <t>VACAS MARTINEZ Gloria Soledad</t>
  </si>
  <si>
    <t>3519</t>
  </si>
  <si>
    <t>BONILLA CAMONES Antonio</t>
  </si>
  <si>
    <t>3611</t>
  </si>
  <si>
    <t>CHIPANA TERREL Luis Shalyn</t>
  </si>
  <si>
    <t>TEC GRAVE, FRACTURA DE BRAZO IZQUIERDO</t>
  </si>
  <si>
    <t>HOSPITAL ESSALUD DE HUANCAYO</t>
  </si>
  <si>
    <t>3574</t>
  </si>
  <si>
    <t>MORE GOYZUETA Mary Julie</t>
  </si>
  <si>
    <t>FRACTURA DE HUMERO Y TOBILLO IZQUIERDO</t>
  </si>
  <si>
    <t>3472</t>
  </si>
  <si>
    <t>GOYENECHE BRAVO Manuel Angel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</si>
  <si>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</si>
  <si>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</si>
  <si>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</si>
  <si>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</si>
  <si>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</si>
  <si>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</si>
  <si>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</si>
  <si>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</si>
  <si>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</si>
  <si>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</si>
  <si>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</si>
  <si>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HOSPITAL ESSALUD VOTO BERNALES</t>
  </si>
  <si>
    <t>SANTOYO</t>
  </si>
  <si>
    <t>HOSPITAL REGIONAL DE HUACHO</t>
  </si>
  <si>
    <t>0402</t>
  </si>
  <si>
    <t>0403</t>
  </si>
  <si>
    <t>0404</t>
  </si>
  <si>
    <t>0405</t>
  </si>
  <si>
    <t>MIRAFLORES</t>
  </si>
  <si>
    <t>SALAMANCA</t>
  </si>
  <si>
    <t xml:space="preserve"> INSTITUTO DE MEDICINA LEGAL </t>
  </si>
  <si>
    <t xml:space="preserve"> HOSPITAL ARZOBISPO LOAYZA </t>
  </si>
  <si>
    <t xml:space="preserve"> HOSPITAL HIPOLITO UNANUE </t>
  </si>
  <si>
    <t>HUAURA</t>
  </si>
  <si>
    <t>CHUCUITO</t>
  </si>
  <si>
    <t>DESAGUADERO</t>
  </si>
  <si>
    <t>HOSPITAL MILITAR CENTRAL</t>
  </si>
  <si>
    <t>CHANCAY</t>
  </si>
  <si>
    <t>VILLA EL SALVADOR</t>
  </si>
  <si>
    <t>SINCOS</t>
  </si>
  <si>
    <t>PRO</t>
  </si>
  <si>
    <t>SAN JERONIMO DE TUMAN</t>
  </si>
  <si>
    <t>HOSPITAL DE EMERGENCIAS PEDIATRICAS</t>
  </si>
  <si>
    <t>IMPERIAL</t>
  </si>
  <si>
    <t>ICHU</t>
  </si>
  <si>
    <t>PAUCARCOLLA</t>
  </si>
  <si>
    <t>0115</t>
  </si>
  <si>
    <t>PUNO</t>
  </si>
  <si>
    <t>ZARATE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</si>
  <si>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</si>
  <si>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</si>
  <si>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</si>
  <si>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</si>
  <si>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</si>
  <si>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</si>
  <si>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</si>
  <si>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</si>
  <si>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</si>
  <si>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</si>
  <si>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</si>
  <si>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HOSPITAL ALMENARA-ESSALUD</t>
  </si>
  <si>
    <t>HUANCAYO</t>
  </si>
  <si>
    <t>BARRANCA</t>
  </si>
  <si>
    <t>LAURA CALLER</t>
  </si>
  <si>
    <t>ZAPALLAL</t>
  </si>
  <si>
    <t>SANTA ISABEL</t>
  </si>
  <si>
    <t>BELLAVISTA</t>
  </si>
  <si>
    <t>SANTA ELIZABETH</t>
  </si>
  <si>
    <t>AMBO</t>
  </si>
  <si>
    <t>FEMENINO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</si>
  <si>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</si>
  <si>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</si>
  <si>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</si>
  <si>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</si>
  <si>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</si>
  <si>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</si>
  <si>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</si>
  <si>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</si>
  <si>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</si>
  <si>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</si>
  <si>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</si>
  <si>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</si>
  <si>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</si>
  <si>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</si>
  <si>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HOSPITAL REGIONAL DE HUANUCO</t>
  </si>
  <si>
    <t>POLICONTUSO</t>
  </si>
  <si>
    <t>HOSPITAL CARRION DE HUANCAYO</t>
  </si>
  <si>
    <t>OMNIBUS</t>
  </si>
  <si>
    <t>2839</t>
  </si>
  <si>
    <t>MARIN MANRIQUE Antonio Manuel</t>
  </si>
  <si>
    <t>3506</t>
  </si>
  <si>
    <t>CHAVEZ HUMERES Victor Gian Franco</t>
  </si>
  <si>
    <t>TEC LEVE, FRACTURA DE TOBILLO IZQUIERDO</t>
  </si>
  <si>
    <t>3538</t>
  </si>
  <si>
    <t>DOLORIER MURAYARI Yenny Rocio</t>
  </si>
  <si>
    <t>3558</t>
  </si>
  <si>
    <t>NUÑEZ MANDUJANO Pablo Cipriano</t>
  </si>
  <si>
    <t>3525</t>
  </si>
  <si>
    <t>BARRIONUEVO MOSTACERO Carlos Antonio</t>
  </si>
  <si>
    <t>3560</t>
  </si>
  <si>
    <t>ROMERO ESCOBAR Ricardo</t>
  </si>
  <si>
    <t>3634</t>
  </si>
  <si>
    <t>LLAMAS CUBA Victor</t>
  </si>
  <si>
    <t>HOSPITAL DE EMERGENCIAS GRAU-ESSALUD</t>
  </si>
  <si>
    <t>3612</t>
  </si>
  <si>
    <t>PONCE CUNO Eduardo</t>
  </si>
  <si>
    <t>SINIESTROS SEGÚN DELEGACION POLICIAL</t>
  </si>
  <si>
    <t>GRAFICO:</t>
  </si>
  <si>
    <t>Siniestros Cubiertos por el Fondo</t>
  </si>
  <si>
    <t>NÚMERO DE SINIESTROS POR MES</t>
  </si>
  <si>
    <t>3641</t>
  </si>
  <si>
    <t>ARZOLA ALEGRE Carlos Amador</t>
  </si>
  <si>
    <t>3633</t>
  </si>
  <si>
    <t>MALPARTIDA PURIS Anderson Roy</t>
  </si>
  <si>
    <t>3628</t>
  </si>
  <si>
    <t>SALAS JAVIER Alexander</t>
  </si>
  <si>
    <t>3535</t>
  </si>
  <si>
    <t>ALVARADO FLORES Livardo Bartolome</t>
  </si>
  <si>
    <t>TEC MODERADO, FRACTURA DE TABIQUE</t>
  </si>
  <si>
    <t>3661</t>
  </si>
  <si>
    <t>QUISPE URBANO Narciso</t>
  </si>
  <si>
    <t>3520</t>
  </si>
  <si>
    <t>CHAVEZ RODRIGUEZ Miguel Angel</t>
  </si>
  <si>
    <t>3631</t>
  </si>
  <si>
    <t>REQUENA GORDILLO Luis Avencio</t>
  </si>
  <si>
    <t>CASAPALCA</t>
  </si>
  <si>
    <t>3639</t>
  </si>
  <si>
    <t>CUEVA VILLANUEVA Marcial Eleuterio</t>
  </si>
  <si>
    <t>NUMERO DE SINIESTROS POR RANGO DE  EDAD</t>
  </si>
  <si>
    <t>SINIESTROS SEGÚN DIAGNOSTICO MEDICO</t>
  </si>
  <si>
    <t>CONTUSION</t>
  </si>
  <si>
    <t>FRACTURA</t>
  </si>
  <si>
    <t>LUXACION</t>
  </si>
  <si>
    <t>TEC LEVE</t>
  </si>
  <si>
    <t>TEC SEVERO</t>
  </si>
  <si>
    <t>TRAUMATISMO</t>
  </si>
  <si>
    <t>DETALLE DIAGNOSTICO MEDICO</t>
  </si>
  <si>
    <t>HERIDA CORTANTE</t>
  </si>
  <si>
    <t>MOCHE</t>
  </si>
  <si>
    <t>LA PERLA</t>
  </si>
  <si>
    <t>AUCALLAMA</t>
  </si>
  <si>
    <t>CIUDAD DE DIOS</t>
  </si>
  <si>
    <t>VILLA HERMOSA</t>
  </si>
  <si>
    <t>CLINICA INTERNACIONAL</t>
  </si>
  <si>
    <t>LAREDO</t>
  </si>
  <si>
    <t>VENTANILLA</t>
  </si>
  <si>
    <t>PATIVILCA</t>
  </si>
  <si>
    <t>MATEO PUMACAHUA</t>
  </si>
  <si>
    <t>CHORRILLOS</t>
  </si>
  <si>
    <t>HOSPITAL SANTA ROSA</t>
  </si>
  <si>
    <t>HOSPITAL DE VITARTE</t>
  </si>
  <si>
    <t>HOSPITAL REGIONAL DE TRUJILLO</t>
  </si>
  <si>
    <t>INGUNZA</t>
  </si>
  <si>
    <t>SANTA ROSA</t>
  </si>
  <si>
    <t>POMATA</t>
  </si>
  <si>
    <t>MONSERRATE</t>
  </si>
  <si>
    <t>HOSPITAL SERGIO BERNALES</t>
  </si>
  <si>
    <t>TARICA</t>
  </si>
  <si>
    <t>CHILCA</t>
  </si>
  <si>
    <t>CAJA DE AGUA</t>
  </si>
  <si>
    <t>TEC GRAVE</t>
  </si>
  <si>
    <t>BREÑA</t>
  </si>
  <si>
    <t>CAJAMARCA</t>
  </si>
  <si>
    <t>CERRO COLORADO</t>
  </si>
  <si>
    <t>0163</t>
  </si>
  <si>
    <t>HOSPITAL ARZOBISPO LOAYZA</t>
  </si>
  <si>
    <t>SOL DE ORO</t>
  </si>
  <si>
    <t>SEXO</t>
  </si>
  <si>
    <t>Nº SINIESTRO</t>
  </si>
  <si>
    <t>LUGAR</t>
  </si>
  <si>
    <t>SALDO DE RESERVA</t>
  </si>
  <si>
    <t>TIPO COBERTURA</t>
  </si>
  <si>
    <t>0157</t>
  </si>
  <si>
    <t>SANTA CLARA</t>
  </si>
  <si>
    <t>JESUS MARIA</t>
  </si>
  <si>
    <t>SAN COSME</t>
  </si>
  <si>
    <t>HOSPITAL HONORIO DELGADO DE AREQUIPA</t>
  </si>
  <si>
    <t>UNIVERSITARIA</t>
  </si>
  <si>
    <t>SICUANI</t>
  </si>
  <si>
    <t>HOSPITAL DEL NIÑO</t>
  </si>
  <si>
    <t>TRUJILLO</t>
  </si>
  <si>
    <t>SANTA ANITA</t>
  </si>
  <si>
    <t>0173</t>
  </si>
  <si>
    <t>POLITRAUMATIZADO</t>
  </si>
  <si>
    <t>SAN ISIDRO</t>
  </si>
  <si>
    <t>RICARDO PALMA</t>
  </si>
  <si>
    <t>TAHUANTINSUYO</t>
  </si>
  <si>
    <t>PACHACAYO</t>
  </si>
  <si>
    <t>SINIESTROS 2008</t>
  </si>
  <si>
    <t>SAN ANDRES</t>
  </si>
  <si>
    <t>3573</t>
  </si>
  <si>
    <t>BRAVO ALONSO Emilio</t>
  </si>
  <si>
    <t>HUMAY</t>
  </si>
  <si>
    <t>3566</t>
  </si>
  <si>
    <t>SOTOMAYOR TAPIA José Luis</t>
  </si>
  <si>
    <t>FRACTURA DE HOMBRO IZQUIERDO</t>
  </si>
  <si>
    <t>3589</t>
  </si>
  <si>
    <t>COTRINA SIGUEÑAS Cirila</t>
  </si>
  <si>
    <t>CHASQUITAMBO</t>
  </si>
  <si>
    <t>3592</t>
  </si>
  <si>
    <t>BELTRAN SOTO Elizabeth</t>
  </si>
  <si>
    <t>FRACTURA DE VERTEBRA MEDULAR</t>
  </si>
  <si>
    <t>3264</t>
  </si>
  <si>
    <t>BENDEZU QUISPE Raúl</t>
  </si>
  <si>
    <t>CHIMBOTE</t>
  </si>
  <si>
    <t>CLINICA RICARDO PALMA</t>
  </si>
  <si>
    <t>LINCE</t>
  </si>
  <si>
    <t>ACOLLA</t>
  </si>
  <si>
    <t>CUSCO</t>
  </si>
  <si>
    <t>SANTA</t>
  </si>
  <si>
    <t>Mes</t>
  </si>
  <si>
    <t>0 - 9</t>
  </si>
  <si>
    <t>10 - 19</t>
  </si>
  <si>
    <t>20 - 29</t>
  </si>
  <si>
    <t>30 - 39</t>
  </si>
  <si>
    <t>40 - 49</t>
  </si>
  <si>
    <t>50 - 59</t>
  </si>
  <si>
    <t>60 - 69</t>
  </si>
  <si>
    <t>70 - 79</t>
  </si>
  <si>
    <t>MAGDALENA DEL MAR</t>
  </si>
  <si>
    <t>0160</t>
  </si>
  <si>
    <t>0161</t>
  </si>
  <si>
    <t>0162</t>
  </si>
  <si>
    <t>0191</t>
  </si>
  <si>
    <t>0192</t>
  </si>
  <si>
    <t>PIEDRA LIZA</t>
  </si>
  <si>
    <t>TACNA</t>
  </si>
  <si>
    <t>GASTOS DE SEPELIO</t>
  </si>
  <si>
    <t>SAPALLANGA</t>
  </si>
  <si>
    <t>0166</t>
  </si>
  <si>
    <t>0167</t>
  </si>
  <si>
    <t>VEHICULO</t>
  </si>
  <si>
    <t>ETILISMO</t>
  </si>
  <si>
    <t>3422</t>
  </si>
  <si>
    <t>VILLANUEVA PEDRAZA Jorge Luis</t>
  </si>
  <si>
    <t>FRACTURA DE CADERA Y POLITRAUMATIZADO</t>
  </si>
  <si>
    <t>MOTOTAXI</t>
  </si>
  <si>
    <t>SI</t>
  </si>
  <si>
    <t>AUTOMOVIL</t>
  </si>
  <si>
    <t>NO</t>
  </si>
  <si>
    <t>0168</t>
  </si>
  <si>
    <t>0169</t>
  </si>
  <si>
    <t>0170</t>
  </si>
  <si>
    <t>0171</t>
  </si>
  <si>
    <t>PACHACAMAC</t>
  </si>
  <si>
    <t>HOSPITAL DE CHANCAY</t>
  </si>
  <si>
    <t>0147</t>
  </si>
  <si>
    <t>0155</t>
  </si>
  <si>
    <t>0156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</si>
  <si>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</si>
  <si>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</si>
  <si>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</si>
  <si>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</si>
  <si>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</si>
  <si>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</si>
  <si>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</si>
  <si>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</si>
  <si>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</si>
  <si>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</si>
  <si>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</si>
  <si>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0154</t>
  </si>
  <si>
    <t>DELEGACIÓN POLICIAL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</si>
  <si>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</si>
  <si>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</si>
  <si>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</si>
  <si>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</si>
  <si>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</si>
  <si>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</si>
  <si>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</si>
  <si>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</si>
  <si>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</si>
  <si>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</si>
  <si>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</si>
  <si>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HOSPITAL TELLO DE CHOSICA</t>
  </si>
  <si>
    <t>PIURA</t>
  </si>
  <si>
    <t>3500</t>
  </si>
  <si>
    <t>SANCHEZ CASTILLO María Mercedes</t>
  </si>
  <si>
    <t>3550</t>
  </si>
  <si>
    <t>HERRERA NIÑO Cesar Augusto</t>
  </si>
  <si>
    <t>3526</t>
  </si>
  <si>
    <t>HUAMAN REYES Florentina</t>
  </si>
  <si>
    <t>MI PERU</t>
  </si>
  <si>
    <t>LA OROYA</t>
  </si>
  <si>
    <t>INSTITUTO DE MEDICINA LEGAL</t>
  </si>
  <si>
    <t>FALLECIDO</t>
  </si>
  <si>
    <t>HUAYCAN</t>
  </si>
  <si>
    <t>JUNIO</t>
  </si>
  <si>
    <t>JULIO</t>
  </si>
  <si>
    <t>AGOSTO</t>
  </si>
  <si>
    <t>SETIEMBRE</t>
  </si>
  <si>
    <t>OCTUBRE</t>
  </si>
  <si>
    <t>NOVIEMBRE</t>
  </si>
  <si>
    <t>ANCASH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</si>
  <si>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</si>
  <si>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</si>
  <si>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</si>
  <si>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</si>
  <si>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</si>
  <si>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</si>
  <si>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</si>
  <si>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</si>
  <si>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</si>
  <si>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</si>
  <si>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</si>
  <si>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</si>
  <si>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</si>
  <si>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</si>
  <si>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</si>
  <si>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</si>
  <si>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</si>
  <si>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</si>
  <si>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</si>
  <si>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</si>
  <si>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</si>
  <si>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</si>
  <si>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</si>
  <si>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</si>
  <si>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</si>
  <si>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</si>
  <si>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</si>
  <si>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</si>
  <si>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</si>
  <si>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</si>
  <si>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</si>
  <si>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</si>
  <si>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</si>
  <si>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</si>
  <si>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</si>
  <si>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</si>
  <si>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0071</t>
  </si>
  <si>
    <t>0072</t>
  </si>
  <si>
    <t>0073</t>
  </si>
  <si>
    <t>0074</t>
  </si>
  <si>
    <t>CIENEGUILLA</t>
  </si>
  <si>
    <t>HUACHO</t>
  </si>
  <si>
    <t>TRAYLER</t>
  </si>
  <si>
    <t>AREQUIPA</t>
  </si>
  <si>
    <t>0017</t>
  </si>
  <si>
    <t>0018</t>
  </si>
  <si>
    <t>0019</t>
  </si>
  <si>
    <t>0020</t>
  </si>
  <si>
    <t>0021</t>
  </si>
  <si>
    <t>CHACLACAYO</t>
  </si>
  <si>
    <t>COMISARIA</t>
  </si>
  <si>
    <t>SINIESTROS DISTRIBUIDOS POR TIPO DE VEHICULO</t>
  </si>
  <si>
    <t>Gastos Medicos</t>
  </si>
  <si>
    <t>80 A MAS</t>
  </si>
  <si>
    <t>NUMERO DE SINIESTROS SEGÚN MONTO COMPROMETIDO</t>
  </si>
  <si>
    <t>MONTO</t>
  </si>
  <si>
    <t>COMBI</t>
  </si>
  <si>
    <t>CAMIONETA</t>
  </si>
  <si>
    <t>DEPARTAMENTO</t>
  </si>
  <si>
    <t>LIMA</t>
  </si>
  <si>
    <t>LORETO</t>
  </si>
  <si>
    <t>SAN MARTIN</t>
  </si>
  <si>
    <t>( DEPARTAMENTO )</t>
  </si>
  <si>
    <t>PASCO</t>
  </si>
  <si>
    <t>APURIMAC</t>
  </si>
  <si>
    <t>AYACUCHO</t>
  </si>
  <si>
    <t>UCAYALI</t>
  </si>
  <si>
    <t>( DISTRITOS )</t>
  </si>
  <si>
    <t>PICHANAKI</t>
  </si>
  <si>
    <t>ZEPITA</t>
  </si>
  <si>
    <t>SARITA COLONIA</t>
  </si>
  <si>
    <t>PAMPLONA</t>
  </si>
  <si>
    <t>MICROBUS</t>
  </si>
  <si>
    <t>LOS OLIVOS</t>
  </si>
  <si>
    <t>0296</t>
  </si>
  <si>
    <t>0297</t>
  </si>
  <si>
    <t>0298</t>
  </si>
  <si>
    <t>0299</t>
  </si>
  <si>
    <t>0300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</si>
  <si>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</si>
  <si>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</si>
  <si>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</si>
  <si>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</si>
  <si>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</si>
  <si>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</si>
  <si>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</si>
  <si>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</si>
  <si>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</si>
  <si>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</si>
  <si>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</si>
  <si>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</si>
  <si>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</si>
  <si>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</si>
  <si>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</si>
  <si>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</si>
  <si>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</si>
  <si>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TUPAC AMARU</t>
  </si>
  <si>
    <t>TEC MODERADO</t>
  </si>
  <si>
    <t>CHOSICA</t>
  </si>
  <si>
    <t>TARAPOTO</t>
  </si>
  <si>
    <t>0193</t>
  </si>
  <si>
    <t>HOSPITAL FELIX TORREALVA DE ICA-ESSALUD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</si>
  <si>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</si>
  <si>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</si>
  <si>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</si>
  <si>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</si>
  <si>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</si>
  <si>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</si>
  <si>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</si>
  <si>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</si>
  <si>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</si>
  <si>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</si>
  <si>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</si>
  <si>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</si>
  <si>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</si>
  <si>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</si>
  <si>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</si>
  <si>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</si>
  <si>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</si>
  <si>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</si>
  <si>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</si>
  <si>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</si>
  <si>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</si>
  <si>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</si>
  <si>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</si>
  <si>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</si>
  <si>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</si>
  <si>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</si>
  <si>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</si>
  <si>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</si>
  <si>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</si>
  <si>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</si>
  <si>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</si>
  <si>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</si>
  <si>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</si>
  <si>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</si>
  <si>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</si>
  <si>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</si>
  <si>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</si>
  <si>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</si>
  <si>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</si>
  <si>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</si>
  <si>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</si>
  <si>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</si>
  <si>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</si>
  <si>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</si>
  <si>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</si>
  <si>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</si>
  <si>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</si>
  <si>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</si>
  <si>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</si>
  <si>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</si>
  <si>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</si>
  <si>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</si>
  <si>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</si>
  <si>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</si>
  <si>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</si>
  <si>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</si>
  <si>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ESTADISTICA Y REPORTES DEL FONDO</t>
  </si>
  <si>
    <t>HOSPITAL LOAYZA</t>
  </si>
  <si>
    <t>3627</t>
  </si>
  <si>
    <t>CRUZ PUMA Wilkiman</t>
  </si>
  <si>
    <t>FRACTURA DE RADIO IZQUIERDO Y POLICONTUSO</t>
  </si>
  <si>
    <t>3588</t>
  </si>
  <si>
    <t>QUILLATUPA ESTEBAN Aquilino</t>
  </si>
  <si>
    <t>3495</t>
  </si>
  <si>
    <t>HUARI GUTIERREZ Antigono Willmer</t>
  </si>
  <si>
    <t>TEC LEVE, TRAUMATISMO PELVICO</t>
  </si>
  <si>
    <t>3629</t>
  </si>
  <si>
    <t>ORELLANA GAVE Fernando Benigno</t>
  </si>
  <si>
    <t>HOSPITAL CASIMIRO ULLOA</t>
  </si>
  <si>
    <t>CLINICA SAN JUAN BAUTISTA</t>
  </si>
  <si>
    <t>HOSPITAL HIPOLITO UNANUE</t>
  </si>
  <si>
    <t>HOSPITAL MARIA AUXILIADORA</t>
  </si>
  <si>
    <t>HOSPITAL DOS DE MAYO</t>
  </si>
  <si>
    <t>VITARTE</t>
  </si>
  <si>
    <t>0114</t>
  </si>
  <si>
    <t>0069</t>
  </si>
  <si>
    <t>0070</t>
  </si>
  <si>
    <t>DIAGNOSTICO MEDICO</t>
  </si>
  <si>
    <t>FECHA APERTURA</t>
  </si>
  <si>
    <t>COMPROMETIDO</t>
  </si>
  <si>
    <t>EDAD</t>
  </si>
  <si>
    <t>VILLA MARIA DEL TRIUNFO</t>
  </si>
  <si>
    <t>LAMBAYEQUE</t>
  </si>
  <si>
    <t>CAMION</t>
  </si>
  <si>
    <t>0406</t>
  </si>
  <si>
    <t>0407</t>
  </si>
  <si>
    <t>0408</t>
  </si>
  <si>
    <t>0409</t>
  </si>
  <si>
    <t>0410</t>
  </si>
  <si>
    <t>0411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</si>
  <si>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</si>
  <si>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</si>
  <si>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</si>
  <si>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</si>
  <si>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</si>
  <si>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</si>
  <si>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</si>
  <si>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</si>
  <si>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</si>
  <si>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</si>
  <si>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</si>
  <si>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</si>
  <si>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</si>
  <si>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3531</t>
  </si>
  <si>
    <t>PIZARRO DAVILA Luis Enrique</t>
  </si>
  <si>
    <t>3509</t>
  </si>
  <si>
    <t>REYES LOPEZ Enrique</t>
  </si>
  <si>
    <t>CLINICA LIMATAMBO</t>
  </si>
  <si>
    <t>3503</t>
  </si>
  <si>
    <t>MULLUNI CACERES Eduardo</t>
  </si>
  <si>
    <t>3552</t>
  </si>
  <si>
    <t>ACERO ACERO Mariano</t>
  </si>
  <si>
    <t>3547</t>
  </si>
  <si>
    <t>PARI MAMANI Nicolas</t>
  </si>
  <si>
    <t>PUCARA</t>
  </si>
  <si>
    <t>3545</t>
  </si>
  <si>
    <t>PALACIOS CAMPOS Teofilo Tito</t>
  </si>
  <si>
    <t>3390</t>
  </si>
  <si>
    <t>COSSIO HUANCA Edith Mirella</t>
  </si>
  <si>
    <t>3583</t>
  </si>
  <si>
    <t>PARAVECINO CCONOCUICA Noemi</t>
  </si>
  <si>
    <t>PUERTO MALDONADO</t>
  </si>
  <si>
    <t>MADRE DE DIOS</t>
  </si>
  <si>
    <t>3555</t>
  </si>
  <si>
    <t>FLORES CURO Laureano</t>
  </si>
  <si>
    <t>3580</t>
  </si>
  <si>
    <t>PIMENTEL RODRIGUEZ José Hernán</t>
  </si>
  <si>
    <t>CLINICA SAN GABRIEL</t>
  </si>
  <si>
    <t>3561</t>
  </si>
  <si>
    <t>REYES CHAGUA Sulema Clara</t>
  </si>
  <si>
    <t>3354</t>
  </si>
  <si>
    <t>AGURTO ESTRADA Silvio</t>
  </si>
  <si>
    <t>MARCAVELICA</t>
  </si>
  <si>
    <t>3617</t>
  </si>
  <si>
    <t>VELIZ RIOS Leonardo Fabio</t>
  </si>
  <si>
    <t>3614</t>
  </si>
  <si>
    <t>PINEDO MARQUEZ Juan Pablo</t>
  </si>
  <si>
    <t>3488</t>
  </si>
  <si>
    <t>CALDERON URQUIZO TELLO Juan Eduardo</t>
  </si>
  <si>
    <t>LOCONI CHAPOÑAN Rosa María</t>
  </si>
  <si>
    <t>FRACTURA EXPUESTA DE PIERNA DERECHA</t>
  </si>
  <si>
    <t>0426</t>
  </si>
  <si>
    <t>0427</t>
  </si>
  <si>
    <t>0428</t>
  </si>
  <si>
    <t>0429</t>
  </si>
  <si>
    <t>0430</t>
  </si>
  <si>
    <t>0151</t>
  </si>
  <si>
    <t>0152</t>
  </si>
  <si>
    <t>0153</t>
  </si>
  <si>
    <t>0075</t>
  </si>
  <si>
    <t>VIRU</t>
  </si>
  <si>
    <t>MONTOS</t>
  </si>
  <si>
    <t>&lt; 1,000</t>
  </si>
  <si>
    <t>1,000 - 5,000</t>
  </si>
  <si>
    <t>5,000 - 10,000</t>
  </si>
  <si>
    <t>10,000 - 15,000</t>
  </si>
  <si>
    <t>0076</t>
  </si>
  <si>
    <t>0077</t>
  </si>
  <si>
    <t>0078</t>
  </si>
  <si>
    <t>0079</t>
  </si>
  <si>
    <t>0080</t>
  </si>
  <si>
    <t>0081</t>
  </si>
  <si>
    <t>0082</t>
  </si>
  <si>
    <t>LA PASCANA</t>
  </si>
  <si>
    <t>SE DESCONOCE</t>
  </si>
  <si>
    <t>HOSPITAL REGIONAL DE ICA</t>
  </si>
  <si>
    <t>VILLA</t>
  </si>
  <si>
    <t>0158</t>
  </si>
  <si>
    <t>0159</t>
  </si>
  <si>
    <t>CHINCHA</t>
  </si>
  <si>
    <t>JAUJA</t>
  </si>
  <si>
    <t>CHICLAYO</t>
  </si>
  <si>
    <t>TABLA</t>
  </si>
  <si>
    <t>VARIABLE</t>
  </si>
  <si>
    <t>TOTAL DE CASOS</t>
  </si>
  <si>
    <t>MESES</t>
  </si>
  <si>
    <t>FRECUENCIA</t>
  </si>
  <si>
    <t>%</t>
  </si>
  <si>
    <t>MES</t>
  </si>
  <si>
    <t>ENERO</t>
  </si>
  <si>
    <t>FEBRERO</t>
  </si>
  <si>
    <t>TOTAL</t>
  </si>
  <si>
    <t>SINIESTROS SEGÚN SEXO</t>
  </si>
  <si>
    <t>SINIESTROS DISTRIBUIDOS POR TIPO DE COBERTURA</t>
  </si>
  <si>
    <t>COBERTURA</t>
  </si>
  <si>
    <t xml:space="preserve"> CASOS</t>
  </si>
  <si>
    <t>GRAFICO</t>
  </si>
  <si>
    <t>SINIESTROS SEGÚN LUGAR DE OCURRENCIA</t>
  </si>
  <si>
    <t>CASOS</t>
  </si>
  <si>
    <t>ESTABLECIMIENTO</t>
  </si>
  <si>
    <t>SINIESTROS SEGÚN ESTABLECIMIENTO DE ATENCION</t>
  </si>
  <si>
    <t>PNP</t>
  </si>
  <si>
    <t>ABRIL</t>
  </si>
  <si>
    <t>MARZO</t>
  </si>
  <si>
    <t>MAYO</t>
  </si>
  <si>
    <t>DICIEMBRE</t>
  </si>
  <si>
    <t>VEGUETA</t>
  </si>
  <si>
    <t>HOSPITAL ESSALUD SABOGAL</t>
  </si>
  <si>
    <t>APOLO</t>
  </si>
  <si>
    <t>LADERAS DE VILLA</t>
  </si>
  <si>
    <t>3534</t>
  </si>
  <si>
    <t>TAPIA BALDOCEDA VDA. DE FLORES Teodolinda</t>
  </si>
  <si>
    <t>LA HUAYRONA</t>
  </si>
  <si>
    <t>HOSPITAL DE PUENTE PIEDRA</t>
  </si>
  <si>
    <t>CHUPACA</t>
  </si>
  <si>
    <t>JOSE LEONARDO ORTIZ</t>
  </si>
  <si>
    <t>ACORA</t>
  </si>
  <si>
    <t>LA LIBERTAD</t>
  </si>
  <si>
    <t xml:space="preserve">Nº CARTA GARANTIA / MONTO S/. </t>
  </si>
  <si>
    <t>BTL</t>
  </si>
  <si>
    <t>MONTO COMPROMETIDO CARTA DE GARANTIA</t>
  </si>
  <si>
    <t>CONCEPCION</t>
  </si>
  <si>
    <t>HOSPITAL EL CARMEN DE HUANCAYO</t>
  </si>
  <si>
    <t>APATA</t>
  </si>
  <si>
    <t>TICO</t>
  </si>
  <si>
    <t>MOTO LINEAL</t>
  </si>
  <si>
    <t>AÑO</t>
  </si>
  <si>
    <t>MASCULINO</t>
  </si>
  <si>
    <t>GASTOS MEDICOS</t>
  </si>
  <si>
    <t>PUENTE PIEDRA</t>
  </si>
  <si>
    <t>SAN JUAN DE LURIGANCHO</t>
  </si>
  <si>
    <t>COMAS</t>
  </si>
  <si>
    <t>CALLAO</t>
  </si>
  <si>
    <t>HUARAL</t>
  </si>
  <si>
    <t>SURCO</t>
  </si>
  <si>
    <t>SAN MARTIN DE PORRES</t>
  </si>
  <si>
    <t>SAN MIGUEL</t>
  </si>
  <si>
    <t>RIMAC</t>
  </si>
  <si>
    <t>EL AGUSTINO</t>
  </si>
  <si>
    <t>SAN JUAN DE MIRAFLORES</t>
  </si>
  <si>
    <t>MONTERRICO</t>
  </si>
  <si>
    <t>MARISCAL CACERES</t>
  </si>
  <si>
    <t>CANTO REY</t>
  </si>
  <si>
    <t>ASIA</t>
  </si>
  <si>
    <t>PUEBLO LIBRE</t>
  </si>
  <si>
    <t>3030</t>
  </si>
  <si>
    <t>INGA DAMIAN Isaac Pedro</t>
  </si>
  <si>
    <t>FERNANDEZ QUISPE Celso</t>
  </si>
  <si>
    <t>PARCONA</t>
  </si>
  <si>
    <t>2913</t>
  </si>
  <si>
    <t>GARCIA SIFUENTES Francisco</t>
  </si>
  <si>
    <t>2676</t>
  </si>
  <si>
    <t>3529</t>
  </si>
  <si>
    <t>HIPOLITO LAVADO Santos Eugenio</t>
  </si>
  <si>
    <t>3366</t>
  </si>
  <si>
    <t>TRUJILLO MENDEZ Gloria Audelia</t>
  </si>
  <si>
    <t>FRACTURA DE TIBIA IZQUIERDA</t>
  </si>
  <si>
    <t>3468</t>
  </si>
  <si>
    <t>CHANCASANA MAYTA Luis Marco Antonio</t>
  </si>
  <si>
    <t>3457</t>
  </si>
  <si>
    <t>POMA SEDANO José Luis</t>
  </si>
  <si>
    <t>3532</t>
  </si>
  <si>
    <t>REYES ALEJOS Enrique Alejandro</t>
  </si>
  <si>
    <t>3527</t>
  </si>
  <si>
    <t>JALIRE BORDA Eleuterio</t>
  </si>
  <si>
    <t>HUARO</t>
  </si>
  <si>
    <t>3459</t>
  </si>
  <si>
    <t>HUILAHUAÑA FLORES Felipe</t>
  </si>
  <si>
    <t>3539</t>
  </si>
  <si>
    <t>CIRIACO SANCHEZ Nicolas</t>
  </si>
  <si>
    <t>SAYAN</t>
  </si>
  <si>
    <t>3467</t>
  </si>
  <si>
    <t>LEDEZMA ESCALANTE Nicanor</t>
  </si>
  <si>
    <t>PUQUIO</t>
  </si>
  <si>
    <t>3540</t>
  </si>
  <si>
    <t>QUISPE TACO Rogelio Oswaldo</t>
  </si>
  <si>
    <t>CUYA CACERES Hector</t>
  </si>
  <si>
    <t>2955</t>
  </si>
  <si>
    <t>TITO TORRES Jorge</t>
  </si>
  <si>
    <t>POLITRAUMATIZADO, ESCORIACIONES</t>
  </si>
  <si>
    <t>2998</t>
  </si>
  <si>
    <t>LUQUE SUCASAIRE Victor</t>
  </si>
  <si>
    <t>CLINICA SUDAMERICANA</t>
  </si>
  <si>
    <t>FRACTURA DE TIBIA Y PERONE</t>
  </si>
  <si>
    <t>2963</t>
  </si>
  <si>
    <t>PASTOR ZEVALLOS Fabricio Fernando</t>
  </si>
  <si>
    <t>2765</t>
  </si>
  <si>
    <t>CHUNG MARINA Manuel Octavio</t>
  </si>
  <si>
    <t>FRACTURA  DE MUÑECA DERECHA</t>
  </si>
  <si>
    <t>2833</t>
  </si>
  <si>
    <t>LINGAN MONDRAGON Esther</t>
  </si>
  <si>
    <t>PACASMAYO</t>
  </si>
  <si>
    <t>FRACTURA DE FEMUR IZQUIERDO, FRACTURA DE MUÑECA DERECHA, POLICONTUSO</t>
  </si>
  <si>
    <t>ARRASCO REQUEJO Lucy Medaly</t>
  </si>
  <si>
    <t>3045</t>
  </si>
  <si>
    <t>CUEVA LEIVA Marino Celedonio</t>
  </si>
  <si>
    <t>2902</t>
  </si>
  <si>
    <t>PINZON MARCHAN Juan</t>
  </si>
  <si>
    <t>TUMBES</t>
  </si>
  <si>
    <t>CORRALES</t>
  </si>
</sst>
</file>

<file path=xl/styles.xml><?xml version="1.0" encoding="utf-8"?>
<styleSheet xmlns="http://schemas.openxmlformats.org/spreadsheetml/2006/main">
  <numFmts count="66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$&quot;#,##0;&quot;$&quot;\-#,##0"/>
    <numFmt numFmtId="181" formatCode="&quot;$&quot;#,##0;[Red]&quot;$&quot;\-#,##0"/>
    <numFmt numFmtId="182" formatCode="&quot;$&quot;#,##0.00;&quot;$&quot;\-#,##0.00"/>
    <numFmt numFmtId="183" formatCode="&quot;$&quot;#,##0.00;[Red]&quot;$&quot;\-#,##0.00"/>
    <numFmt numFmtId="184" formatCode="_ &quot;$&quot;* #,##0_ ;_ &quot;$&quot;* \-#,##0_ ;_ &quot;$&quot;* &quot;-&quot;_ ;_ @_ "/>
    <numFmt numFmtId="185" formatCode="_ &quot;$&quot;* #,##0.00_ ;_ &quot;$&quot;* \-#,##0.00_ ;_ &quot;$&quot;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-280A]dddd\,\ dd&quot; de &quot;mmmm&quot; de &quot;yyyy"/>
    <numFmt numFmtId="199" formatCode="_(* #,##0.0_);_(* \(#,##0.0\);_(* &quot;-&quot;??_);_(@_)"/>
    <numFmt numFmtId="200" formatCode="#,##0.0"/>
    <numFmt numFmtId="201" formatCode="#,##0.000"/>
    <numFmt numFmtId="202" formatCode="_(* #,##0_);_(* \(#,##0\);_(* &quot;-&quot;??_);_(@_)"/>
    <numFmt numFmtId="203" formatCode="_(* #,##0.000_);_(* \(#,##0.000\);_(* &quot;-&quot;??_);_(@_)"/>
    <numFmt numFmtId="204" formatCode="_(* #,##0.0000_);_(* \(#,##0.0000\);_(* &quot;-&quot;??_);_(@_)"/>
    <numFmt numFmtId="205" formatCode="_(* #,##0.00000_);_(* \(#,##0.00000\);_(* &quot;-&quot;??_);_(@_)"/>
    <numFmt numFmtId="206" formatCode="&quot;S/.&quot;\ #,##0.00"/>
    <numFmt numFmtId="207" formatCode="[$-280A]hh:mm:ss\ AM/PM"/>
    <numFmt numFmtId="208" formatCode="#,##0.00;[Red]#,##0.00"/>
    <numFmt numFmtId="209" formatCode="0.00;[Red]0.00"/>
    <numFmt numFmtId="210" formatCode="&quot;S/.&quot;\ #,##0.00;[Red]&quot;S/.&quot;\ #,##0.00"/>
    <numFmt numFmtId="211" formatCode="_(&quot;S/.&quot;\ * #,##0.0_);_(&quot;S/.&quot;\ * \(#,##0.0\);_(&quot;S/.&quot;\ * &quot;-&quot;_);_(@_)"/>
    <numFmt numFmtId="212" formatCode="_(&quot;S/.&quot;\ * #,##0.00_);_(&quot;S/.&quot;\ * \(#,##0.00\);_(&quot;S/.&quot;\ * &quot;-&quot;_);_(@_)"/>
    <numFmt numFmtId="213" formatCode="_(&quot;S/.&quot;\ * #,##0.000_);_(&quot;S/.&quot;\ * \(#,##0.000\);_(&quot;S/.&quot;\ * &quot;-&quot;_);_(@_)"/>
    <numFmt numFmtId="214" formatCode="dd/mm/yy;@"/>
    <numFmt numFmtId="215" formatCode="dd/mm/yyyy;@"/>
    <numFmt numFmtId="216" formatCode="0.000"/>
    <numFmt numFmtId="217" formatCode="0.0"/>
    <numFmt numFmtId="218" formatCode="0.0000000"/>
    <numFmt numFmtId="219" formatCode="0.000000"/>
    <numFmt numFmtId="220" formatCode="0.00000"/>
    <numFmt numFmtId="221" formatCode="0.0000"/>
  </numFmts>
  <fonts count="35">
    <font>
      <sz val="10"/>
      <name val="Arial"/>
      <family val="0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sz val="7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u val="singleAccounting"/>
      <sz val="6"/>
      <name val="Arial"/>
      <family val="2"/>
    </font>
    <font>
      <b/>
      <sz val="20"/>
      <name val="Arial"/>
      <family val="2"/>
    </font>
    <font>
      <sz val="9.25"/>
      <name val="Arial"/>
      <family val="2"/>
    </font>
    <font>
      <sz val="12"/>
      <name val="Arial"/>
      <family val="0"/>
    </font>
    <font>
      <b/>
      <sz val="9.5"/>
      <name val="Arial"/>
      <family val="2"/>
    </font>
    <font>
      <b/>
      <sz val="11"/>
      <name val="Arial"/>
      <family val="2"/>
    </font>
    <font>
      <sz val="14.5"/>
      <name val="Arial"/>
      <family val="0"/>
    </font>
    <font>
      <b/>
      <sz val="14.5"/>
      <name val="Arial"/>
      <family val="0"/>
    </font>
    <font>
      <sz val="15.5"/>
      <name val="Arial"/>
      <family val="0"/>
    </font>
    <font>
      <sz val="15"/>
      <name val="Arial"/>
      <family val="0"/>
    </font>
    <font>
      <sz val="9.75"/>
      <name val="Arial"/>
      <family val="2"/>
    </font>
    <font>
      <sz val="14.25"/>
      <name val="Arial"/>
      <family val="0"/>
    </font>
    <font>
      <b/>
      <sz val="14.25"/>
      <name val="Arial"/>
      <family val="0"/>
    </font>
    <font>
      <sz val="8"/>
      <name val="Arial Narrow"/>
      <family val="2"/>
    </font>
    <font>
      <sz val="8.5"/>
      <name val="Arial"/>
      <family val="2"/>
    </font>
    <font>
      <b/>
      <sz val="15"/>
      <name val="Arial"/>
      <family val="0"/>
    </font>
    <font>
      <b/>
      <sz val="26"/>
      <name val="Arial"/>
      <family val="2"/>
    </font>
    <font>
      <sz val="7.5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sz val="6.5"/>
      <name val="Arial"/>
      <family val="2"/>
    </font>
    <font>
      <sz val="7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178" fontId="2" fillId="2" borderId="1" xfId="19" applyFont="1" applyFill="1" applyBorder="1" applyAlignment="1">
      <alignment horizontal="center" vertical="center" wrapText="1"/>
    </xf>
    <xf numFmtId="178" fontId="2" fillId="2" borderId="1" xfId="19" applyFont="1" applyFill="1" applyBorder="1" applyAlignment="1">
      <alignment horizontal="center" vertical="center"/>
    </xf>
    <xf numFmtId="178" fontId="13" fillId="2" borderId="1" xfId="19" applyFont="1" applyFill="1" applyBorder="1" applyAlignment="1">
      <alignment horizontal="center" vertical="center" wrapText="1"/>
    </xf>
    <xf numFmtId="178" fontId="6" fillId="0" borderId="0" xfId="19" applyFont="1" applyAlignment="1">
      <alignment horizontal="center" vertical="center"/>
    </xf>
    <xf numFmtId="178" fontId="0" fillId="0" borderId="0" xfId="19" applyAlignment="1">
      <alignment vertical="center"/>
    </xf>
    <xf numFmtId="49" fontId="0" fillId="3" borderId="1" xfId="19" applyNumberFormat="1" applyFont="1" applyFill="1" applyBorder="1" applyAlignment="1">
      <alignment horizontal="center" vertical="center" wrapText="1"/>
    </xf>
    <xf numFmtId="0" fontId="0" fillId="3" borderId="1" xfId="19" applyNumberFormat="1" applyFont="1" applyFill="1" applyBorder="1" applyAlignment="1">
      <alignment horizontal="center" vertical="center" wrapText="1"/>
    </xf>
    <xf numFmtId="215" fontId="11" fillId="0" borderId="1" xfId="19" applyNumberFormat="1" applyFont="1" applyBorder="1" applyAlignment="1">
      <alignment horizontal="center" vertical="center" wrapText="1"/>
    </xf>
    <xf numFmtId="49" fontId="11" fillId="0" borderId="1" xfId="19" applyNumberFormat="1" applyFont="1" applyBorder="1" applyAlignment="1">
      <alignment horizontal="center" vertical="center" wrapText="1"/>
    </xf>
    <xf numFmtId="178" fontId="3" fillId="0" borderId="1" xfId="19" applyFont="1" applyBorder="1" applyAlignment="1">
      <alignment vertical="center"/>
    </xf>
    <xf numFmtId="178" fontId="3" fillId="0" borderId="1" xfId="19" applyFont="1" applyBorder="1" applyAlignment="1">
      <alignment horizontal="center" vertical="center"/>
    </xf>
    <xf numFmtId="178" fontId="3" fillId="0" borderId="1" xfId="19" applyFont="1" applyBorder="1" applyAlignment="1">
      <alignment horizontal="center" vertical="center" wrapText="1"/>
    </xf>
    <xf numFmtId="178" fontId="0" fillId="0" borderId="1" xfId="17" applyNumberFormat="1" applyFont="1" applyBorder="1" applyAlignment="1">
      <alignment vertical="center"/>
    </xf>
    <xf numFmtId="49" fontId="3" fillId="0" borderId="2" xfId="19" applyNumberFormat="1" applyFont="1" applyBorder="1" applyAlignment="1">
      <alignment vertical="center"/>
    </xf>
    <xf numFmtId="178" fontId="0" fillId="0" borderId="1" xfId="19" applyNumberFormat="1" applyFont="1" applyBorder="1" applyAlignment="1">
      <alignment horizontal="center" vertical="center"/>
    </xf>
    <xf numFmtId="179" fontId="0" fillId="0" borderId="1" xfId="19" applyNumberFormat="1" applyFont="1" applyBorder="1" applyAlignment="1">
      <alignment horizontal="center" vertical="center"/>
    </xf>
    <xf numFmtId="177" fontId="0" fillId="0" borderId="1" xfId="19" applyNumberFormat="1" applyBorder="1" applyAlignment="1">
      <alignment horizontal="center" vertical="center"/>
    </xf>
    <xf numFmtId="179" fontId="0" fillId="0" borderId="1" xfId="19" applyNumberFormat="1" applyBorder="1" applyAlignment="1">
      <alignment horizontal="center" vertical="center"/>
    </xf>
    <xf numFmtId="0" fontId="0" fillId="0" borderId="1" xfId="19" applyNumberFormat="1" applyBorder="1" applyAlignment="1">
      <alignment horizontal="center" vertical="center"/>
    </xf>
    <xf numFmtId="178" fontId="0" fillId="0" borderId="1" xfId="19" applyNumberFormat="1" applyBorder="1" applyAlignment="1">
      <alignment horizontal="center" vertical="center"/>
    </xf>
    <xf numFmtId="215" fontId="11" fillId="0" borderId="1" xfId="19" applyNumberFormat="1" applyFont="1" applyBorder="1" applyAlignment="1">
      <alignment horizontal="center" vertical="center"/>
    </xf>
    <xf numFmtId="178" fontId="0" fillId="0" borderId="1" xfId="17" applyNumberFormat="1" applyFont="1" applyBorder="1" applyAlignment="1">
      <alignment horizontal="right" vertical="center"/>
    </xf>
    <xf numFmtId="210" fontId="0" fillId="0" borderId="1" xfId="19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0" fillId="0" borderId="1" xfId="19" applyNumberFormat="1" applyFont="1" applyBorder="1" applyAlignment="1">
      <alignment horizontal="center" vertical="center"/>
    </xf>
    <xf numFmtId="49" fontId="3" fillId="0" borderId="2" xfId="19" applyNumberFormat="1" applyFont="1" applyBorder="1" applyAlignment="1">
      <alignment vertical="center" wrapText="1"/>
    </xf>
    <xf numFmtId="178" fontId="10" fillId="0" borderId="1" xfId="19" applyNumberFormat="1" applyFont="1" applyBorder="1" applyAlignment="1">
      <alignment horizontal="center" vertical="center"/>
    </xf>
    <xf numFmtId="179" fontId="10" fillId="0" borderId="1" xfId="19" applyNumberFormat="1" applyFont="1" applyBorder="1" applyAlignment="1">
      <alignment horizontal="center" vertical="center"/>
    </xf>
    <xf numFmtId="178" fontId="3" fillId="0" borderId="1" xfId="19" applyFont="1" applyBorder="1" applyAlignment="1">
      <alignment horizontal="left" vertical="center"/>
    </xf>
    <xf numFmtId="178" fontId="7" fillId="0" borderId="1" xfId="19" applyFont="1" applyBorder="1" applyAlignment="1">
      <alignment horizontal="center" vertical="center" wrapText="1"/>
    </xf>
    <xf numFmtId="178" fontId="0" fillId="0" borderId="1" xfId="17" applyNumberFormat="1" applyFont="1" applyBorder="1" applyAlignment="1">
      <alignment horizontal="center" vertical="center"/>
    </xf>
    <xf numFmtId="215" fontId="1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1" xfId="19" applyNumberFormat="1" applyFont="1" applyBorder="1" applyAlignment="1">
      <alignment horizontal="left" vertical="center"/>
    </xf>
    <xf numFmtId="176" fontId="10" fillId="0" borderId="1" xfId="19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justify" vertical="center"/>
    </xf>
    <xf numFmtId="49" fontId="3" fillId="0" borderId="2" xfId="0" applyNumberFormat="1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vertical="center"/>
    </xf>
    <xf numFmtId="49" fontId="0" fillId="3" borderId="3" xfId="19" applyNumberFormat="1" applyFont="1" applyFill="1" applyBorder="1" applyAlignment="1">
      <alignment horizontal="center" vertical="center" wrapText="1"/>
    </xf>
    <xf numFmtId="215" fontId="11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8" fontId="0" fillId="0" borderId="3" xfId="17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178" fontId="0" fillId="0" borderId="3" xfId="19" applyNumberFormat="1" applyBorder="1" applyAlignment="1">
      <alignment horizontal="center" vertical="center"/>
    </xf>
    <xf numFmtId="178" fontId="10" fillId="0" borderId="3" xfId="19" applyNumberFormat="1" applyFont="1" applyBorder="1" applyAlignment="1">
      <alignment horizontal="center" vertical="center"/>
    </xf>
    <xf numFmtId="179" fontId="10" fillId="0" borderId="3" xfId="19" applyNumberFormat="1" applyFont="1" applyBorder="1" applyAlignment="1">
      <alignment horizontal="center" vertical="center"/>
    </xf>
    <xf numFmtId="179" fontId="0" fillId="0" borderId="3" xfId="19" applyNumberFormat="1" applyBorder="1" applyAlignment="1">
      <alignment horizontal="center" vertical="center"/>
    </xf>
    <xf numFmtId="0" fontId="0" fillId="0" borderId="3" xfId="19" applyNumberFormat="1" applyBorder="1" applyAlignment="1">
      <alignment horizontal="center" vertical="center"/>
    </xf>
    <xf numFmtId="49" fontId="0" fillId="3" borderId="5" xfId="19" applyNumberFormat="1" applyFont="1" applyFill="1" applyBorder="1" applyAlignment="1">
      <alignment horizontal="center" vertical="center" wrapText="1"/>
    </xf>
    <xf numFmtId="215" fontId="11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78" fontId="0" fillId="0" borderId="5" xfId="17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178" fontId="0" fillId="0" borderId="5" xfId="19" applyNumberFormat="1" applyBorder="1" applyAlignment="1">
      <alignment horizontal="center" vertical="center"/>
    </xf>
    <xf numFmtId="179" fontId="0" fillId="0" borderId="5" xfId="19" applyNumberFormat="1" applyBorder="1" applyAlignment="1">
      <alignment horizontal="center" vertical="center"/>
    </xf>
    <xf numFmtId="0" fontId="0" fillId="0" borderId="5" xfId="19" applyNumberFormat="1" applyBorder="1" applyAlignment="1">
      <alignment horizontal="center" vertical="center"/>
    </xf>
    <xf numFmtId="49" fontId="3" fillId="0" borderId="2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178" fontId="0" fillId="0" borderId="1" xfId="19" applyNumberFormat="1" applyBorder="1" applyAlignment="1">
      <alignment vertical="center"/>
    </xf>
    <xf numFmtId="178" fontId="0" fillId="0" borderId="1" xfId="19" applyBorder="1" applyAlignment="1">
      <alignment vertical="center"/>
    </xf>
    <xf numFmtId="215" fontId="1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178" fontId="0" fillId="0" borderId="1" xfId="17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179" fontId="3" fillId="0" borderId="3" xfId="17" applyFont="1" applyBorder="1" applyAlignment="1">
      <alignment horizontal="right" vertical="center" wrapText="1"/>
    </xf>
    <xf numFmtId="179" fontId="3" fillId="0" borderId="3" xfId="17" applyFont="1" applyBorder="1" applyAlignment="1">
      <alignment vertical="center" wrapText="1"/>
    </xf>
    <xf numFmtId="49" fontId="3" fillId="0" borderId="4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center" vertical="center"/>
    </xf>
    <xf numFmtId="178" fontId="0" fillId="0" borderId="5" xfId="17" applyNumberFormat="1" applyFont="1" applyBorder="1" applyAlignment="1">
      <alignment horizontal="center" vertical="center"/>
    </xf>
    <xf numFmtId="215" fontId="11" fillId="0" borderId="1" xfId="17" applyNumberFormat="1" applyFont="1" applyBorder="1" applyAlignment="1">
      <alignment horizontal="center" vertical="center"/>
    </xf>
    <xf numFmtId="178" fontId="12" fillId="0" borderId="1" xfId="19" applyFont="1" applyBorder="1" applyAlignment="1">
      <alignment horizontal="center" vertical="center"/>
    </xf>
    <xf numFmtId="178" fontId="0" fillId="0" borderId="1" xfId="19" applyNumberFormat="1" applyFont="1" applyBorder="1" applyAlignment="1">
      <alignment vertical="center"/>
    </xf>
    <xf numFmtId="49" fontId="3" fillId="0" borderId="1" xfId="19" applyNumberFormat="1" applyFont="1" applyBorder="1" applyAlignment="1">
      <alignment horizontal="center" vertical="center" wrapText="1"/>
    </xf>
    <xf numFmtId="49" fontId="3" fillId="0" borderId="2" xfId="19" applyNumberFormat="1" applyFont="1" applyBorder="1" applyAlignment="1">
      <alignment horizontal="left" vertical="center" wrapText="1"/>
    </xf>
    <xf numFmtId="49" fontId="3" fillId="0" borderId="2" xfId="19" applyNumberFormat="1" applyFont="1" applyBorder="1" applyAlignment="1">
      <alignment horizontal="left" vertical="center"/>
    </xf>
    <xf numFmtId="178" fontId="0" fillId="0" borderId="1" xfId="19" applyFont="1" applyBorder="1" applyAlignment="1">
      <alignment vertical="center"/>
    </xf>
    <xf numFmtId="178" fontId="10" fillId="0" borderId="1" xfId="19" applyNumberFormat="1" applyFont="1" applyBorder="1" applyAlignment="1">
      <alignment vertical="center"/>
    </xf>
    <xf numFmtId="178" fontId="10" fillId="0" borderId="1" xfId="19" applyFont="1" applyBorder="1" applyAlignment="1">
      <alignment vertical="center"/>
    </xf>
    <xf numFmtId="178" fontId="3" fillId="0" borderId="1" xfId="19" applyFont="1" applyBorder="1" applyAlignment="1">
      <alignment horizontal="center" vertical="center" wrapText="1"/>
    </xf>
    <xf numFmtId="178" fontId="3" fillId="0" borderId="1" xfId="19" applyFont="1" applyBorder="1" applyAlignment="1">
      <alignment vertical="center"/>
    </xf>
    <xf numFmtId="178" fontId="3" fillId="0" borderId="3" xfId="19" applyFont="1" applyBorder="1" applyAlignment="1">
      <alignment horizontal="center" vertical="center"/>
    </xf>
    <xf numFmtId="178" fontId="3" fillId="0" borderId="3" xfId="19" applyFont="1" applyBorder="1" applyAlignment="1">
      <alignment horizontal="center" vertical="center" wrapText="1"/>
    </xf>
    <xf numFmtId="178" fontId="0" fillId="0" borderId="3" xfId="19" applyBorder="1" applyAlignment="1">
      <alignment vertical="center"/>
    </xf>
    <xf numFmtId="178" fontId="0" fillId="0" borderId="3" xfId="19" applyNumberFormat="1" applyBorder="1" applyAlignment="1">
      <alignment vertical="center"/>
    </xf>
    <xf numFmtId="178" fontId="6" fillId="0" borderId="0" xfId="19" applyFont="1" applyFill="1" applyAlignment="1">
      <alignment horizontal="center" vertical="center"/>
    </xf>
    <xf numFmtId="178" fontId="3" fillId="0" borderId="1" xfId="19" applyFont="1" applyFill="1" applyBorder="1" applyAlignment="1">
      <alignment horizontal="center" vertical="center" wrapText="1"/>
    </xf>
    <xf numFmtId="178" fontId="7" fillId="0" borderId="1" xfId="1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9" fontId="3" fillId="0" borderId="1" xfId="17" applyFont="1" applyFill="1" applyBorder="1" applyAlignment="1">
      <alignment horizontal="center" vertical="center" wrapText="1"/>
    </xf>
    <xf numFmtId="178" fontId="3" fillId="0" borderId="3" xfId="19" applyFont="1" applyFill="1" applyBorder="1" applyAlignment="1">
      <alignment horizontal="center" vertical="center" wrapText="1"/>
    </xf>
    <xf numFmtId="178" fontId="0" fillId="0" borderId="0" xfId="19" applyFill="1" applyAlignment="1">
      <alignment vertical="center"/>
    </xf>
    <xf numFmtId="1" fontId="6" fillId="0" borderId="0" xfId="19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0" fillId="0" borderId="9" xfId="0" applyNumberForma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39" fontId="0" fillId="0" borderId="9" xfId="17" applyNumberForma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1" fontId="12" fillId="0" borderId="0" xfId="19" applyNumberFormat="1" applyFont="1" applyAlignment="1">
      <alignment horizontal="center" vertical="center"/>
    </xf>
    <xf numFmtId="1" fontId="2" fillId="2" borderId="1" xfId="19" applyNumberFormat="1" applyFont="1" applyFill="1" applyBorder="1" applyAlignment="1">
      <alignment horizontal="center" vertical="center"/>
    </xf>
    <xf numFmtId="1" fontId="0" fillId="0" borderId="1" xfId="19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1" xfId="17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0" xfId="19" applyNumberFormat="1" applyFont="1" applyAlignment="1">
      <alignment horizontal="center" vertical="center"/>
    </xf>
    <xf numFmtId="0" fontId="0" fillId="0" borderId="9" xfId="0" applyBorder="1" applyAlignment="1">
      <alignment vertical="center"/>
    </xf>
    <xf numFmtId="1" fontId="0" fillId="0" borderId="9" xfId="0" applyNumberFormat="1" applyBorder="1" applyAlignment="1">
      <alignment horizontal="center" vertical="center"/>
    </xf>
    <xf numFmtId="1" fontId="0" fillId="0" borderId="9" xfId="0" applyNumberFormat="1" applyBorder="1" applyAlignment="1">
      <alignment vertical="center"/>
    </xf>
    <xf numFmtId="2" fontId="0" fillId="0" borderId="9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0" xfId="0" applyNumberFormat="1" applyFill="1" applyBorder="1" applyAlignment="1">
      <alignment vertical="center" wrapText="1"/>
    </xf>
    <xf numFmtId="1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1" fontId="0" fillId="0" borderId="5" xfId="17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6" fillId="0" borderId="0" xfId="19" applyNumberFormat="1" applyFont="1" applyAlignment="1">
      <alignment horizontal="center" vertical="center"/>
    </xf>
    <xf numFmtId="49" fontId="2" fillId="2" borderId="1" xfId="19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19" applyNumberFormat="1" applyFont="1" applyBorder="1" applyAlignment="1">
      <alignment horizontal="center" vertical="center" wrapText="1"/>
    </xf>
    <xf numFmtId="49" fontId="0" fillId="0" borderId="0" xfId="19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78" fontId="3" fillId="0" borderId="5" xfId="19" applyFont="1" applyFill="1" applyBorder="1" applyAlignment="1">
      <alignment horizontal="center" vertical="center" wrapText="1"/>
    </xf>
    <xf numFmtId="178" fontId="3" fillId="0" borderId="5" xfId="19" applyFont="1" applyBorder="1" applyAlignment="1">
      <alignment horizontal="center" vertical="center" wrapText="1"/>
    </xf>
    <xf numFmtId="178" fontId="0" fillId="0" borderId="0" xfId="19" applyBorder="1" applyAlignment="1">
      <alignment vertical="center"/>
    </xf>
    <xf numFmtId="49" fontId="0" fillId="3" borderId="11" xfId="19" applyNumberFormat="1" applyFont="1" applyFill="1" applyBorder="1" applyAlignment="1">
      <alignment horizontal="center" vertical="center" wrapText="1"/>
    </xf>
    <xf numFmtId="215" fontId="1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78" fontId="3" fillId="0" borderId="11" xfId="19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8" fontId="3" fillId="0" borderId="11" xfId="19" applyFont="1" applyBorder="1" applyAlignment="1">
      <alignment horizontal="center" vertical="center" wrapText="1"/>
    </xf>
    <xf numFmtId="178" fontId="0" fillId="0" borderId="11" xfId="17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vertical="center"/>
    </xf>
    <xf numFmtId="178" fontId="0" fillId="0" borderId="11" xfId="19" applyNumberFormat="1" applyBorder="1" applyAlignment="1">
      <alignment horizontal="center" vertical="center"/>
    </xf>
    <xf numFmtId="0" fontId="0" fillId="0" borderId="11" xfId="19" applyNumberFormat="1" applyBorder="1" applyAlignment="1">
      <alignment horizontal="center" vertical="center"/>
    </xf>
    <xf numFmtId="178" fontId="3" fillId="0" borderId="2" xfId="19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78" fontId="0" fillId="0" borderId="0" xfId="19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215" fontId="11" fillId="0" borderId="5" xfId="17" applyNumberFormat="1" applyFont="1" applyBorder="1" applyAlignment="1">
      <alignment horizontal="center" vertical="center"/>
    </xf>
    <xf numFmtId="1" fontId="0" fillId="0" borderId="5" xfId="19" applyNumberFormat="1" applyFont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178" fontId="0" fillId="0" borderId="5" xfId="19" applyNumberFormat="1" applyBorder="1" applyAlignment="1">
      <alignment vertical="center"/>
    </xf>
    <xf numFmtId="178" fontId="0" fillId="0" borderId="5" xfId="19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215" fontId="11" fillId="5" borderId="1" xfId="19" applyNumberFormat="1" applyFont="1" applyFill="1" applyBorder="1" applyAlignment="1">
      <alignment horizontal="center" vertical="center"/>
    </xf>
    <xf numFmtId="175" fontId="0" fillId="0" borderId="1" xfId="17" applyNumberFormat="1" applyFont="1" applyBorder="1" applyAlignment="1">
      <alignment vertical="center"/>
    </xf>
    <xf numFmtId="175" fontId="0" fillId="0" borderId="1" xfId="17" applyNumberFormat="1" applyFont="1" applyBorder="1" applyAlignment="1">
      <alignment horizontal="right" vertical="center"/>
    </xf>
    <xf numFmtId="49" fontId="11" fillId="0" borderId="1" xfId="19" applyNumberFormat="1" applyFont="1" applyBorder="1" applyAlignment="1">
      <alignment horizontal="center" vertical="center"/>
    </xf>
    <xf numFmtId="178" fontId="0" fillId="0" borderId="1" xfId="17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1" fillId="0" borderId="0" xfId="0" applyFont="1" applyBorder="1" applyAlignment="1">
      <alignment vertical="center" wrapText="1"/>
    </xf>
    <xf numFmtId="0" fontId="32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17" fontId="29" fillId="0" borderId="0" xfId="19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.02625"/>
          <c:w val="0.9152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Meses!$D$15:$D$26</c:f>
              <c:strCache/>
            </c:strRef>
          </c:cat>
          <c:val>
            <c:numRef>
              <c:f>Meses!$E$15:$E$26</c:f>
              <c:numCache/>
            </c:numRef>
          </c:val>
        </c:ser>
        <c:axId val="6688595"/>
        <c:axId val="60197356"/>
      </c:barChart>
      <c:catAx>
        <c:axId val="668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0197356"/>
        <c:crosses val="autoZero"/>
        <c:auto val="1"/>
        <c:lblOffset val="100"/>
        <c:noMultiLvlLbl val="0"/>
      </c:catAx>
      <c:valAx>
        <c:axId val="60197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>
            <c:manualLayout>
              <c:xMode val="factor"/>
              <c:yMode val="factor"/>
              <c:x val="0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85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0.09325"/>
          <c:w val="0.8962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Vehiculo!$D$11:$D$21</c:f>
              <c:strCache/>
            </c:strRef>
          </c:cat>
          <c:val>
            <c:numRef>
              <c:f>Vehiculo!$E$11:$E$21</c:f>
              <c:numCache/>
            </c:numRef>
          </c:val>
        </c:ser>
        <c:axId val="19067509"/>
        <c:axId val="37389854"/>
      </c:barChart>
      <c:catAx>
        <c:axId val="19067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7389854"/>
        <c:crosses val="autoZero"/>
        <c:auto val="1"/>
        <c:lblOffset val="100"/>
        <c:noMultiLvlLbl val="0"/>
      </c:catAx>
      <c:valAx>
        <c:axId val="37389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675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Ethilismo!$D$12:$D$14</c:f>
              <c:strCache/>
            </c:strRef>
          </c:cat>
          <c:val>
            <c:numRef>
              <c:f>Ethilismo!$E$12:$E$14</c:f>
              <c:numCache/>
            </c:numRef>
          </c:val>
        </c:ser>
        <c:axId val="964367"/>
        <c:axId val="8679304"/>
      </c:barChart>
      <c:catAx>
        <c:axId val="964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79304"/>
        <c:crosses val="autoZero"/>
        <c:auto val="1"/>
        <c:lblOffset val="100"/>
        <c:noMultiLvlLbl val="0"/>
      </c:catAx>
      <c:valAx>
        <c:axId val="8679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4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725"/>
          <c:y val="0.1295"/>
          <c:w val="0.4425"/>
          <c:h val="0.70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Diagnostico!$C$11:$C$24</c:f>
              <c:strCache/>
            </c:strRef>
          </c:cat>
          <c:val>
            <c:numRef>
              <c:f>Diagnostico!$D$11:$D$24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Sexo!$D$12:$D$13</c:f>
              <c:strCache/>
            </c:strRef>
          </c:cat>
          <c:val>
            <c:numRef>
              <c:f>Sexo!$E$12:$E$13</c:f>
              <c:numCache/>
            </c:numRef>
          </c:val>
        </c:ser>
        <c:axId val="4905293"/>
        <c:axId val="44147638"/>
      </c:barChart>
      <c:catAx>
        <c:axId val="4905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47638"/>
        <c:crosses val="autoZero"/>
        <c:auto val="1"/>
        <c:lblOffset val="100"/>
        <c:noMultiLvlLbl val="0"/>
      </c:catAx>
      <c:valAx>
        <c:axId val="44147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5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5"/>
          <c:y val="0.02625"/>
          <c:w val="0.9252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Edad!$D$15:$D$23</c:f>
              <c:strCache/>
            </c:strRef>
          </c:cat>
          <c:val>
            <c:numRef>
              <c:f>Edad!$E$15:$E$23</c:f>
              <c:numCache/>
            </c:numRef>
          </c:val>
        </c:ser>
        <c:axId val="61784423"/>
        <c:axId val="19188896"/>
      </c:barChart>
      <c:catAx>
        <c:axId val="61784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88896"/>
        <c:crosses val="autoZero"/>
        <c:auto val="1"/>
        <c:lblOffset val="100"/>
        <c:noMultiLvlLbl val="0"/>
      </c:catAx>
      <c:valAx>
        <c:axId val="19188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84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Cobertura!$D$12:$D$14</c:f>
              <c:strCache/>
            </c:strRef>
          </c:cat>
          <c:val>
            <c:numRef>
              <c:f>Cobertura!$E$12:$E$14</c:f>
              <c:numCache/>
            </c:numRef>
          </c:val>
        </c:ser>
        <c:axId val="38482337"/>
        <c:axId val="10796714"/>
      </c:barChart>
      <c:catAx>
        <c:axId val="3848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96714"/>
        <c:crosses val="autoZero"/>
        <c:auto val="1"/>
        <c:lblOffset val="100"/>
        <c:noMultiLvlLbl val="0"/>
      </c:catAx>
      <c:valAx>
        <c:axId val="10796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482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25"/>
          <c:y val="0.05625"/>
          <c:w val="0.54425"/>
          <c:h val="0.38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8"/>
          </c:dPt>
          <c:dPt>
            <c:idx val="9"/>
          </c:dPt>
          <c:dPt>
            <c:idx val="10"/>
          </c:dPt>
          <c:dPt>
            <c:idx val="11"/>
          </c:dPt>
          <c:dPt>
            <c:idx val="35"/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delete val="1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dLbl>
              <c:idx val="6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66"/>
              <c:delete val="1"/>
            </c:dLbl>
            <c:dLbl>
              <c:idx val="6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71"/>
              <c:delete val="1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73"/>
              <c:delete val="1"/>
            </c:dLbl>
            <c:dLbl>
              <c:idx val="7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75"/>
              <c:delete val="1"/>
            </c:dLbl>
            <c:dLbl>
              <c:idx val="7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77"/>
              <c:delete val="1"/>
            </c:dLbl>
            <c:dLbl>
              <c:idx val="78"/>
              <c:delete val="1"/>
            </c:dLbl>
            <c:dLbl>
              <c:idx val="7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80"/>
              <c:delete val="1"/>
            </c:dLbl>
            <c:dLbl>
              <c:idx val="81"/>
              <c:delete val="1"/>
            </c:dLbl>
            <c:dLbl>
              <c:idx val="82"/>
              <c:delete val="1"/>
            </c:dLbl>
            <c:dLbl>
              <c:idx val="8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Distrito!$D$10:$D$93</c:f>
              <c:strCache/>
            </c:strRef>
          </c:cat>
          <c:val>
            <c:numRef>
              <c:f>Distrito!$E$10:$E$93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575"/>
          <c:y val="0.5685"/>
          <c:w val="0.88225"/>
          <c:h val="0.3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75"/>
          <c:y val="0.211"/>
          <c:w val="0.47925"/>
          <c:h val="0.474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</c:dPt>
          <c:dPt>
            <c:idx val="11"/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Dpto!$D$10:$D$31</c:f>
              <c:strCache/>
            </c:strRef>
          </c:cat>
          <c:val>
            <c:numRef>
              <c:f>Dpto!$E$10:$E$31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"/>
          <c:y val="0.77625"/>
          <c:w val="0.6755"/>
          <c:h val="0.1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5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825"/>
          <c:y val="0.06625"/>
          <c:w val="0.40825"/>
          <c:h val="0.30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7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delete val="1"/>
            </c:dLbl>
            <c:dLbl>
              <c:idx val="38"/>
              <c:delete val="1"/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delete val="1"/>
            </c:dLbl>
            <c:dLbl>
              <c:idx val="52"/>
              <c:delete val="1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60"/>
              <c:delete val="1"/>
            </c:dLbl>
            <c:dLbl>
              <c:idx val="61"/>
              <c:delete val="1"/>
            </c:dLbl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63"/>
              <c:delete val="1"/>
            </c:dLbl>
            <c:dLbl>
              <c:idx val="64"/>
              <c:delete val="1"/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delete val="1"/>
            </c:dLbl>
            <c:dLbl>
              <c:idx val="72"/>
              <c:delete val="1"/>
            </c:dLbl>
            <c:dLbl>
              <c:idx val="7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7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0"/>
            </c:dLbl>
            <c:dLbl>
              <c:idx val="75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Establecimiento!$C$11:$C$86</c:f>
              <c:strCache/>
            </c:strRef>
          </c:cat>
          <c:val>
            <c:numRef>
              <c:f>Establecimiento!$D$11:$D$86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975"/>
          <c:y val="0.482"/>
          <c:w val="0.97875"/>
          <c:h val="0.49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5175"/>
          <c:w val="0.8995"/>
          <c:h val="0.92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'Monto Comprometido'!$D$12:$D$16</c:f>
              <c:strCache/>
            </c:strRef>
          </c:cat>
          <c:val>
            <c:numRef>
              <c:f>'Monto Comprometido'!$E$12:$E$16</c:f>
              <c:numCache/>
            </c:numRef>
          </c:val>
        </c:ser>
        <c:axId val="30061563"/>
        <c:axId val="2118612"/>
      </c:barChart>
      <c:catAx>
        <c:axId val="30061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118612"/>
        <c:crosses val="autoZero"/>
        <c:auto val="1"/>
        <c:lblOffset val="100"/>
        <c:noMultiLvlLbl val="0"/>
      </c:catAx>
      <c:valAx>
        <c:axId val="2118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FRECUENCIA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0615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525"/>
          <c:y val="0.04525"/>
          <c:w val="0.5105"/>
          <c:h val="0.36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8"/>
            <c:spPr>
              <a:pattFill prst="pct50">
                <a:fgClr>
                  <a:srgbClr val="003366"/>
                </a:fgClr>
                <a:bgClr>
                  <a:srgbClr val="FFFFFF"/>
                </a:bgClr>
              </a:pattFill>
            </c:spPr>
          </c:dPt>
          <c:dPt>
            <c:idx val="191"/>
            <c:spPr>
              <a:pattFill prst="pct25">
                <a:fgClr>
                  <a:srgbClr val="33CCCC"/>
                </a:fgClr>
                <a:bgClr>
                  <a:srgbClr val="FFFFFF"/>
                </a:bgClr>
              </a:pattFill>
            </c:spPr>
          </c:dPt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8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8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94"/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05"/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0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Comisaria!$D$11:$D$204</c:f>
              <c:strCache/>
            </c:strRef>
          </c:cat>
          <c:val>
            <c:numRef>
              <c:f>Comisaria!$E$11:$E$204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75"/>
          <c:y val="0.45975"/>
          <c:w val="0.98525"/>
          <c:h val="0.5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434</xdr:row>
      <xdr:rowOff>0</xdr:rowOff>
    </xdr:from>
    <xdr:ext cx="85725" cy="219075"/>
    <xdr:sp>
      <xdr:nvSpPr>
        <xdr:cNvPr id="1" name="TextBox 1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2" name="TextBox 2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3" name="TextBox 3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4" name="TextBox 4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5" name="TextBox 5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6" name="TextBox 6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7" name="TextBox 7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8" name="TextBox 8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9" name="TextBox 9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10" name="TextBox 10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1" name="TextBox 11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2" name="TextBox 12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3" name="TextBox 13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4" name="TextBox 14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5" name="TextBox 15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16" name="TextBox 16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7" name="TextBox 17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8" name="TextBox 18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9" name="TextBox 19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0" name="TextBox 20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1" name="TextBox 21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22" name="TextBox 22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3" name="TextBox 23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4" name="TextBox 24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5" name="TextBox 25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6" name="TextBox 26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7" name="TextBox 27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28" name="TextBox 28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9" name="TextBox 29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30" name="TextBox 30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31" name="TextBox 31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32" name="TextBox 32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33" name="TextBox 33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34" name="TextBox 34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35" name="TextBox 35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36" name="TextBox 36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37" name="TextBox 37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38" name="TextBox 38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39" name="TextBox 39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40" name="TextBox 40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41" name="TextBox 41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42" name="TextBox 42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43" name="TextBox 43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44" name="TextBox 44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45" name="TextBox 45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46" name="TextBox 46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47" name="TextBox 47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48" name="TextBox 48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49" name="TextBox 49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50" name="TextBox 50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51" name="TextBox 51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52" name="TextBox 52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53" name="TextBox 53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54" name="TextBox 54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55" name="TextBox 55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56" name="TextBox 56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57" name="TextBox 57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58" name="TextBox 58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59" name="TextBox 59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60" name="TextBox 60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61" name="TextBox 61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62" name="TextBox 62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63" name="TextBox 63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64" name="TextBox 64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65" name="TextBox 65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66" name="TextBox 66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67" name="TextBox 67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68" name="TextBox 68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69" name="TextBox 69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70" name="TextBox 70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71" name="TextBox 71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72" name="TextBox 72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73" name="TextBox 73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74" name="TextBox 74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75" name="TextBox 75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76" name="TextBox 76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77" name="TextBox 77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78" name="TextBox 78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79" name="TextBox 79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80" name="TextBox 80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81" name="TextBox 81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82" name="TextBox 82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83" name="TextBox 83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84" name="TextBox 84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85" name="TextBox 85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86" name="TextBox 86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87" name="TextBox 87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88" name="TextBox 88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89" name="TextBox 89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90" name="TextBox 90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91" name="TextBox 91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92" name="TextBox 92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93" name="TextBox 93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94" name="TextBox 94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95" name="TextBox 95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96" name="TextBox 96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97" name="TextBox 97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98" name="TextBox 98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99" name="TextBox 99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100" name="TextBox 100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01" name="TextBox 101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02" name="TextBox 102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03" name="TextBox 103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04" name="TextBox 104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05" name="TextBox 105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106" name="TextBox 106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07" name="TextBox 107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08" name="TextBox 108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09" name="TextBox 109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10" name="TextBox 110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11" name="TextBox 111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112" name="TextBox 112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13" name="TextBox 113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14" name="TextBox 114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15" name="TextBox 115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16" name="TextBox 116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17" name="TextBox 117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118" name="TextBox 118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19" name="TextBox 119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20" name="TextBox 120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21" name="TextBox 121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22" name="TextBox 122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23" name="TextBox 123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24" name="TextBox 124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25" name="TextBox 125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26" name="TextBox 126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27" name="TextBox 127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28" name="TextBox 128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29" name="TextBox 129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30" name="TextBox 130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31" name="TextBox 131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32" name="TextBox 132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33" name="TextBox 133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34" name="TextBox 134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35" name="TextBox 135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36" name="TextBox 136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37" name="TextBox 137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38" name="TextBox 138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39" name="TextBox 139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40" name="TextBox 140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41" name="TextBox 141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42" name="TextBox 142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43" name="TextBox 143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44" name="TextBox 144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45" name="TextBox 145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46" name="TextBox 146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47" name="TextBox 147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48" name="TextBox 148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49" name="TextBox 149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50" name="TextBox 150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51" name="TextBox 151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52" name="TextBox 152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53" name="TextBox 153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54" name="TextBox 154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55" name="TextBox 155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56" name="TextBox 156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157" name="TextBox 157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58" name="TextBox 158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59" name="TextBox 159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60" name="TextBox 160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61" name="TextBox 161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62" name="TextBox 162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63" name="TextBox 163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64" name="TextBox 164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65" name="TextBox 165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66" name="TextBox 166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67" name="TextBox 167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68" name="TextBox 168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69" name="TextBox 169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70" name="TextBox 170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71" name="TextBox 171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72" name="TextBox 172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73" name="TextBox 173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74" name="TextBox 174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75" name="TextBox 175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76" name="TextBox 176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77" name="TextBox 177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78" name="TextBox 178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79" name="TextBox 179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80" name="TextBox 180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81" name="TextBox 181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82" name="TextBox 182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83" name="TextBox 183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84" name="TextBox 184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85" name="TextBox 185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86" name="TextBox 186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87" name="TextBox 187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88" name="TextBox 188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89" name="TextBox 189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90" name="TextBox 190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91" name="TextBox 191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92" name="TextBox 192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93" name="TextBox 193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94" name="TextBox 194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95" name="TextBox 195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96" name="TextBox 196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97" name="TextBox 197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98" name="TextBox 198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199" name="TextBox 199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00" name="TextBox 200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01" name="TextBox 201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02" name="TextBox 202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03" name="TextBox 203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04" name="TextBox 204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05" name="TextBox 205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06" name="TextBox 206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07" name="TextBox 207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08" name="TextBox 208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09" name="TextBox 209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10" name="TextBox 210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11" name="TextBox 211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12" name="TextBox 212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13" name="TextBox 213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14" name="TextBox 214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15" name="TextBox 215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16" name="TextBox 216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17" name="TextBox 217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18" name="TextBox 218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19" name="TextBox 219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20" name="TextBox 220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21" name="TextBox 221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22" name="TextBox 222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23" name="TextBox 223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24" name="TextBox 224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25" name="TextBox 225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26" name="TextBox 226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27" name="TextBox 227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28" name="TextBox 228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29" name="TextBox 229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30" name="TextBox 230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31" name="TextBox 231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32" name="TextBox 232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33" name="TextBox 233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34" name="TextBox 234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35" name="TextBox 235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36" name="TextBox 236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237" name="TextBox 237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38" name="TextBox 238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39" name="TextBox 239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40" name="TextBox 240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41" name="TextBox 241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42" name="TextBox 242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243" name="TextBox 243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44" name="TextBox 244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45" name="TextBox 245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46" name="TextBox 246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47" name="TextBox 247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48" name="TextBox 248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249" name="TextBox 249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50" name="TextBox 250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51" name="TextBox 251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52" name="TextBox 252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53" name="TextBox 253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254" name="TextBox 254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55" name="TextBox 255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56" name="TextBox 256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57" name="TextBox 257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258" name="TextBox 258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59" name="TextBox 259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60" name="TextBox 260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61" name="TextBox 261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62" name="TextBox 262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63" name="TextBox 263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64" name="TextBox 264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265" name="TextBox 265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66" name="TextBox 266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67" name="TextBox 267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68" name="TextBox 268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69" name="TextBox 269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70" name="TextBox 270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71" name="TextBox 271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272" name="TextBox 272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73" name="TextBox 273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74" name="TextBox 274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75" name="TextBox 275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76" name="TextBox 276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77" name="TextBox 277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78" name="TextBox 278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279" name="TextBox 279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80" name="TextBox 280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81" name="TextBox 281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82" name="TextBox 282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83" name="TextBox 283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434</xdr:row>
      <xdr:rowOff>0</xdr:rowOff>
    </xdr:from>
    <xdr:ext cx="85725" cy="219075"/>
    <xdr:sp>
      <xdr:nvSpPr>
        <xdr:cNvPr id="284" name="TextBox 284"/>
        <xdr:cNvSpPr txBox="1">
          <a:spLocks noChangeArrowheads="1"/>
        </xdr:cNvSpPr>
      </xdr:nvSpPr>
      <xdr:spPr>
        <a:xfrm>
          <a:off x="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434</xdr:row>
      <xdr:rowOff>0</xdr:rowOff>
    </xdr:from>
    <xdr:ext cx="85725" cy="219075"/>
    <xdr:sp>
      <xdr:nvSpPr>
        <xdr:cNvPr id="285" name="TextBox 285"/>
        <xdr:cNvSpPr txBox="1">
          <a:spLocks noChangeArrowheads="1"/>
        </xdr:cNvSpPr>
      </xdr:nvSpPr>
      <xdr:spPr>
        <a:xfrm>
          <a:off x="7115175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286" name="TextBox 286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287" name="TextBox 287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288" name="TextBox 288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289" name="TextBox 289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290" name="TextBox 290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291" name="TextBox 291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292" name="TextBox 292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293" name="TextBox 293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294" name="TextBox 294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295" name="TextBox 295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296" name="TextBox 296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297" name="TextBox 297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298" name="TextBox 298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299" name="TextBox 299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00" name="TextBox 300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01" name="TextBox 301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02" name="TextBox 302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03" name="TextBox 303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04" name="TextBox 304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05" name="TextBox 305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06" name="TextBox 306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07" name="TextBox 307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08" name="TextBox 308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09" name="TextBox 309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10" name="TextBox 310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11" name="TextBox 311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12" name="TextBox 312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13" name="TextBox 313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14" name="TextBox 314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15" name="TextBox 315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16" name="TextBox 316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17" name="TextBox 317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18" name="TextBox 318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19" name="TextBox 319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20" name="TextBox 320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21" name="TextBox 321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22" name="TextBox 322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23" name="TextBox 323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24" name="TextBox 324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25" name="TextBox 325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26" name="TextBox 326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27" name="TextBox 327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28" name="TextBox 328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29" name="TextBox 329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30" name="TextBox 330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31" name="TextBox 331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32" name="TextBox 332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33" name="TextBox 333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34" name="TextBox 334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35" name="TextBox 335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36" name="TextBox 336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37" name="TextBox 337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38" name="TextBox 338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39" name="TextBox 339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40" name="TextBox 340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41" name="TextBox 341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42" name="TextBox 342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43" name="TextBox 343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44" name="TextBox 344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45" name="TextBox 345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46" name="TextBox 346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47" name="TextBox 347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48" name="TextBox 348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49" name="TextBox 349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50" name="TextBox 350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51" name="TextBox 351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52" name="TextBox 352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53" name="TextBox 353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54" name="TextBox 354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55" name="TextBox 355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56" name="TextBox 356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57" name="TextBox 357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58" name="TextBox 358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59" name="TextBox 359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60" name="TextBox 360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61" name="TextBox 361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62" name="TextBox 362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63" name="TextBox 363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64" name="TextBox 364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65" name="TextBox 365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66" name="TextBox 366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67" name="TextBox 367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68" name="TextBox 368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69" name="TextBox 369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70" name="TextBox 370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71" name="TextBox 371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72" name="TextBox 372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73" name="TextBox 373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74" name="TextBox 374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75" name="TextBox 375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76" name="TextBox 376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77" name="TextBox 377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78" name="TextBox 378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79" name="TextBox 379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80" name="TextBox 380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81" name="TextBox 381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82" name="TextBox 382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83" name="TextBox 383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84" name="TextBox 384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85" name="TextBox 385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86" name="TextBox 386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87" name="TextBox 387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88" name="TextBox 388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89" name="TextBox 389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90" name="TextBox 390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91" name="TextBox 391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92" name="TextBox 392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93" name="TextBox 393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94" name="TextBox 394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95" name="TextBox 395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96" name="TextBox 396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97" name="TextBox 397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98" name="TextBox 398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399" name="TextBox 399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00" name="TextBox 400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01" name="TextBox 401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02" name="TextBox 402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03" name="TextBox 403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04" name="TextBox 404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05" name="TextBox 405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06" name="TextBox 406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07" name="TextBox 407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08" name="TextBox 408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09" name="TextBox 409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10" name="TextBox 410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11" name="TextBox 411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12" name="TextBox 412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13" name="TextBox 413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14" name="TextBox 414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15" name="TextBox 415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16" name="TextBox 416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17" name="TextBox 417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18" name="TextBox 418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19" name="TextBox 419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20" name="TextBox 420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21" name="TextBox 421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22" name="TextBox 422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23" name="TextBox 423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24" name="TextBox 424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25" name="TextBox 425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26" name="TextBox 426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27" name="TextBox 427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28" name="TextBox 428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29" name="TextBox 429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30" name="TextBox 430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31" name="TextBox 431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32" name="TextBox 432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33" name="TextBox 433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34" name="TextBox 434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35" name="TextBox 435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36" name="TextBox 436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37" name="TextBox 437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38" name="TextBox 438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39" name="TextBox 439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40" name="TextBox 440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41" name="TextBox 441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42" name="TextBox 442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43" name="TextBox 443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44" name="TextBox 444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45" name="TextBox 445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46" name="TextBox 446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47" name="TextBox 447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48" name="TextBox 448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49" name="TextBox 449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50" name="TextBox 450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51" name="TextBox 451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52" name="TextBox 452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53" name="TextBox 453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54" name="TextBox 454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55" name="TextBox 455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56" name="TextBox 456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57" name="TextBox 457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58" name="TextBox 458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59" name="TextBox 459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60" name="TextBox 460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61" name="TextBox 461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62" name="TextBox 462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63" name="TextBox 463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64" name="TextBox 464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65" name="TextBox 465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66" name="TextBox 466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67" name="TextBox 467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68" name="TextBox 468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69" name="TextBox 469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70" name="TextBox 470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71" name="TextBox 471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72" name="TextBox 472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73" name="TextBox 473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74" name="TextBox 474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75" name="TextBox 475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76" name="TextBox 476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77" name="TextBox 477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78" name="TextBox 478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79" name="TextBox 479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80" name="TextBox 480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81" name="TextBox 481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82" name="TextBox 482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83" name="TextBox 483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84" name="TextBox 484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85" name="TextBox 485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86" name="TextBox 486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87" name="TextBox 487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88" name="TextBox 488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89" name="TextBox 489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90" name="TextBox 490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91" name="TextBox 491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92" name="TextBox 492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93" name="TextBox 493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94" name="TextBox 494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95" name="TextBox 495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96" name="TextBox 496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97" name="TextBox 497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98" name="TextBox 498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499" name="TextBox 499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500" name="TextBox 500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501" name="TextBox 501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502" name="TextBox 502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503" name="TextBox 503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504" name="TextBox 504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505" name="TextBox 505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506" name="TextBox 506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507" name="TextBox 507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508" name="TextBox 508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509" name="TextBox 509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510" name="TextBox 510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511" name="TextBox 511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512" name="TextBox 512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513" name="TextBox 513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514" name="TextBox 514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515" name="TextBox 515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516" name="TextBox 516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517" name="TextBox 517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518" name="TextBox 518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519" name="TextBox 519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520" name="TextBox 520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521" name="TextBox 521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522" name="TextBox 522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523" name="TextBox 523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524" name="TextBox 524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525" name="TextBox 525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526" name="TextBox 526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527" name="TextBox 527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528" name="TextBox 528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529" name="TextBox 529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530" name="TextBox 530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531" name="TextBox 531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434</xdr:row>
      <xdr:rowOff>0</xdr:rowOff>
    </xdr:from>
    <xdr:ext cx="85725" cy="219075"/>
    <xdr:sp>
      <xdr:nvSpPr>
        <xdr:cNvPr id="532" name="TextBox 532"/>
        <xdr:cNvSpPr txBox="1">
          <a:spLocks noChangeArrowheads="1"/>
        </xdr:cNvSpPr>
      </xdr:nvSpPr>
      <xdr:spPr>
        <a:xfrm>
          <a:off x="381000" y="140598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18</xdr:row>
      <xdr:rowOff>19050</xdr:rowOff>
    </xdr:from>
    <xdr:to>
      <xdr:col>5</xdr:col>
      <xdr:colOff>666750</xdr:colOff>
      <xdr:row>34</xdr:row>
      <xdr:rowOff>76200</xdr:rowOff>
    </xdr:to>
    <xdr:graphicFrame>
      <xdr:nvGraphicFramePr>
        <xdr:cNvPr id="1" name="Chart 2"/>
        <xdr:cNvGraphicFramePr/>
      </xdr:nvGraphicFramePr>
      <xdr:xfrm>
        <a:off x="209550" y="3257550"/>
        <a:ext cx="56197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74</xdr:row>
      <xdr:rowOff>0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2181225" y="1244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2181225" y="1244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6200" cy="200025"/>
    <xdr:sp>
      <xdr:nvSpPr>
        <xdr:cNvPr id="3" name="TextBox 4"/>
        <xdr:cNvSpPr txBox="1">
          <a:spLocks noChangeArrowheads="1"/>
        </xdr:cNvSpPr>
      </xdr:nvSpPr>
      <xdr:spPr>
        <a:xfrm>
          <a:off x="2181225" y="1244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77</xdr:row>
      <xdr:rowOff>0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2181225" y="12934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95</xdr:row>
      <xdr:rowOff>0</xdr:rowOff>
    </xdr:from>
    <xdr:ext cx="76200" cy="200025"/>
    <xdr:sp>
      <xdr:nvSpPr>
        <xdr:cNvPr id="5" name="TextBox 6"/>
        <xdr:cNvSpPr txBox="1">
          <a:spLocks noChangeArrowheads="1"/>
        </xdr:cNvSpPr>
      </xdr:nvSpPr>
      <xdr:spPr>
        <a:xfrm>
          <a:off x="2181225" y="15754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95</xdr:row>
      <xdr:rowOff>0</xdr:rowOff>
    </xdr:from>
    <xdr:ext cx="76200" cy="200025"/>
    <xdr:sp>
      <xdr:nvSpPr>
        <xdr:cNvPr id="6" name="TextBox 7"/>
        <xdr:cNvSpPr txBox="1">
          <a:spLocks noChangeArrowheads="1"/>
        </xdr:cNvSpPr>
      </xdr:nvSpPr>
      <xdr:spPr>
        <a:xfrm>
          <a:off x="2181225" y="15754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133350</xdr:colOff>
      <xdr:row>97</xdr:row>
      <xdr:rowOff>28575</xdr:rowOff>
    </xdr:from>
    <xdr:to>
      <xdr:col>6</xdr:col>
      <xdr:colOff>266700</xdr:colOff>
      <xdr:row>145</xdr:row>
      <xdr:rowOff>133350</xdr:rowOff>
    </xdr:to>
    <xdr:graphicFrame>
      <xdr:nvGraphicFramePr>
        <xdr:cNvPr id="7" name="Chart 8"/>
        <xdr:cNvGraphicFramePr/>
      </xdr:nvGraphicFramePr>
      <xdr:xfrm>
        <a:off x="133350" y="16106775"/>
        <a:ext cx="5581650" cy="787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8</xdr:col>
      <xdr:colOff>0</xdr:colOff>
      <xdr:row>817</xdr:row>
      <xdr:rowOff>0</xdr:rowOff>
    </xdr:from>
    <xdr:ext cx="76200" cy="200025"/>
    <xdr:sp>
      <xdr:nvSpPr>
        <xdr:cNvPr id="8" name="TextBox 9"/>
        <xdr:cNvSpPr txBox="1">
          <a:spLocks noChangeArrowheads="1"/>
        </xdr:cNvSpPr>
      </xdr:nvSpPr>
      <xdr:spPr>
        <a:xfrm>
          <a:off x="6591300" y="132664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840</xdr:row>
      <xdr:rowOff>0</xdr:rowOff>
    </xdr:from>
    <xdr:ext cx="76200" cy="200025"/>
    <xdr:sp>
      <xdr:nvSpPr>
        <xdr:cNvPr id="9" name="TextBox 10"/>
        <xdr:cNvSpPr txBox="1">
          <a:spLocks noChangeArrowheads="1"/>
        </xdr:cNvSpPr>
      </xdr:nvSpPr>
      <xdr:spPr>
        <a:xfrm>
          <a:off x="6591300" y="136388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885</xdr:row>
      <xdr:rowOff>0</xdr:rowOff>
    </xdr:from>
    <xdr:ext cx="76200" cy="200025"/>
    <xdr:sp>
      <xdr:nvSpPr>
        <xdr:cNvPr id="10" name="TextBox 11"/>
        <xdr:cNvSpPr txBox="1">
          <a:spLocks noChangeArrowheads="1"/>
        </xdr:cNvSpPr>
      </xdr:nvSpPr>
      <xdr:spPr>
        <a:xfrm>
          <a:off x="6591300" y="143675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908</xdr:row>
      <xdr:rowOff>0</xdr:rowOff>
    </xdr:from>
    <xdr:ext cx="76200" cy="200025"/>
    <xdr:sp>
      <xdr:nvSpPr>
        <xdr:cNvPr id="11" name="TextBox 12"/>
        <xdr:cNvSpPr txBox="1">
          <a:spLocks noChangeArrowheads="1"/>
        </xdr:cNvSpPr>
      </xdr:nvSpPr>
      <xdr:spPr>
        <a:xfrm>
          <a:off x="6591300" y="147399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931</xdr:row>
      <xdr:rowOff>0</xdr:rowOff>
    </xdr:from>
    <xdr:ext cx="76200" cy="200025"/>
    <xdr:sp>
      <xdr:nvSpPr>
        <xdr:cNvPr id="12" name="TextBox 13"/>
        <xdr:cNvSpPr txBox="1">
          <a:spLocks noChangeArrowheads="1"/>
        </xdr:cNvSpPr>
      </xdr:nvSpPr>
      <xdr:spPr>
        <a:xfrm>
          <a:off x="6591300" y="151123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954</xdr:row>
      <xdr:rowOff>0</xdr:rowOff>
    </xdr:from>
    <xdr:ext cx="76200" cy="200025"/>
    <xdr:sp>
      <xdr:nvSpPr>
        <xdr:cNvPr id="13" name="TextBox 14"/>
        <xdr:cNvSpPr txBox="1">
          <a:spLocks noChangeArrowheads="1"/>
        </xdr:cNvSpPr>
      </xdr:nvSpPr>
      <xdr:spPr>
        <a:xfrm>
          <a:off x="6591300" y="15484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978</xdr:row>
      <xdr:rowOff>0</xdr:rowOff>
    </xdr:from>
    <xdr:ext cx="76200" cy="200025"/>
    <xdr:sp>
      <xdr:nvSpPr>
        <xdr:cNvPr id="14" name="TextBox 15"/>
        <xdr:cNvSpPr txBox="1">
          <a:spLocks noChangeArrowheads="1"/>
        </xdr:cNvSpPr>
      </xdr:nvSpPr>
      <xdr:spPr>
        <a:xfrm>
          <a:off x="6591300" y="158734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1000</xdr:row>
      <xdr:rowOff>0</xdr:rowOff>
    </xdr:from>
    <xdr:ext cx="76200" cy="200025"/>
    <xdr:sp>
      <xdr:nvSpPr>
        <xdr:cNvPr id="15" name="TextBox 16"/>
        <xdr:cNvSpPr txBox="1">
          <a:spLocks noChangeArrowheads="1"/>
        </xdr:cNvSpPr>
      </xdr:nvSpPr>
      <xdr:spPr>
        <a:xfrm>
          <a:off x="6591300" y="162296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1023</xdr:row>
      <xdr:rowOff>0</xdr:rowOff>
    </xdr:from>
    <xdr:ext cx="76200" cy="200025"/>
    <xdr:sp>
      <xdr:nvSpPr>
        <xdr:cNvPr id="16" name="TextBox 17"/>
        <xdr:cNvSpPr txBox="1">
          <a:spLocks noChangeArrowheads="1"/>
        </xdr:cNvSpPr>
      </xdr:nvSpPr>
      <xdr:spPr>
        <a:xfrm>
          <a:off x="6591300" y="166020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1046</xdr:row>
      <xdr:rowOff>0</xdr:rowOff>
    </xdr:from>
    <xdr:ext cx="76200" cy="200025"/>
    <xdr:sp>
      <xdr:nvSpPr>
        <xdr:cNvPr id="17" name="TextBox 18"/>
        <xdr:cNvSpPr txBox="1">
          <a:spLocks noChangeArrowheads="1"/>
        </xdr:cNvSpPr>
      </xdr:nvSpPr>
      <xdr:spPr>
        <a:xfrm>
          <a:off x="6591300" y="169745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1069</xdr:row>
      <xdr:rowOff>0</xdr:rowOff>
    </xdr:from>
    <xdr:ext cx="76200" cy="200025"/>
    <xdr:sp>
      <xdr:nvSpPr>
        <xdr:cNvPr id="18" name="TextBox 19"/>
        <xdr:cNvSpPr txBox="1">
          <a:spLocks noChangeArrowheads="1"/>
        </xdr:cNvSpPr>
      </xdr:nvSpPr>
      <xdr:spPr>
        <a:xfrm>
          <a:off x="6591300" y="173469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1092</xdr:row>
      <xdr:rowOff>0</xdr:rowOff>
    </xdr:from>
    <xdr:ext cx="76200" cy="200025"/>
    <xdr:sp>
      <xdr:nvSpPr>
        <xdr:cNvPr id="19" name="TextBox 20"/>
        <xdr:cNvSpPr txBox="1">
          <a:spLocks noChangeArrowheads="1"/>
        </xdr:cNvSpPr>
      </xdr:nvSpPr>
      <xdr:spPr>
        <a:xfrm>
          <a:off x="6591300" y="17719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1115</xdr:row>
      <xdr:rowOff>0</xdr:rowOff>
    </xdr:from>
    <xdr:ext cx="76200" cy="200025"/>
    <xdr:sp>
      <xdr:nvSpPr>
        <xdr:cNvPr id="20" name="TextBox 21"/>
        <xdr:cNvSpPr txBox="1">
          <a:spLocks noChangeArrowheads="1"/>
        </xdr:cNvSpPr>
      </xdr:nvSpPr>
      <xdr:spPr>
        <a:xfrm>
          <a:off x="6591300" y="180917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1138</xdr:row>
      <xdr:rowOff>0</xdr:rowOff>
    </xdr:from>
    <xdr:ext cx="76200" cy="200025"/>
    <xdr:sp>
      <xdr:nvSpPr>
        <xdr:cNvPr id="21" name="TextBox 22"/>
        <xdr:cNvSpPr txBox="1">
          <a:spLocks noChangeArrowheads="1"/>
        </xdr:cNvSpPr>
      </xdr:nvSpPr>
      <xdr:spPr>
        <a:xfrm>
          <a:off x="6591300" y="184642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1161</xdr:row>
      <xdr:rowOff>0</xdr:rowOff>
    </xdr:from>
    <xdr:ext cx="76200" cy="200025"/>
    <xdr:sp>
      <xdr:nvSpPr>
        <xdr:cNvPr id="22" name="TextBox 23"/>
        <xdr:cNvSpPr txBox="1">
          <a:spLocks noChangeArrowheads="1"/>
        </xdr:cNvSpPr>
      </xdr:nvSpPr>
      <xdr:spPr>
        <a:xfrm>
          <a:off x="6591300" y="18836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1184</xdr:row>
      <xdr:rowOff>0</xdr:rowOff>
    </xdr:from>
    <xdr:ext cx="76200" cy="200025"/>
    <xdr:sp>
      <xdr:nvSpPr>
        <xdr:cNvPr id="23" name="TextBox 24"/>
        <xdr:cNvSpPr txBox="1">
          <a:spLocks noChangeArrowheads="1"/>
        </xdr:cNvSpPr>
      </xdr:nvSpPr>
      <xdr:spPr>
        <a:xfrm>
          <a:off x="6591300" y="192090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1207</xdr:row>
      <xdr:rowOff>0</xdr:rowOff>
    </xdr:from>
    <xdr:ext cx="76200" cy="200025"/>
    <xdr:sp>
      <xdr:nvSpPr>
        <xdr:cNvPr id="24" name="TextBox 25"/>
        <xdr:cNvSpPr txBox="1">
          <a:spLocks noChangeArrowheads="1"/>
        </xdr:cNvSpPr>
      </xdr:nvSpPr>
      <xdr:spPr>
        <a:xfrm>
          <a:off x="6591300" y="195814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1230</xdr:row>
      <xdr:rowOff>0</xdr:rowOff>
    </xdr:from>
    <xdr:ext cx="76200" cy="200025"/>
    <xdr:sp>
      <xdr:nvSpPr>
        <xdr:cNvPr id="25" name="TextBox 26"/>
        <xdr:cNvSpPr txBox="1">
          <a:spLocks noChangeArrowheads="1"/>
        </xdr:cNvSpPr>
      </xdr:nvSpPr>
      <xdr:spPr>
        <a:xfrm>
          <a:off x="6591300" y="199539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1254</xdr:row>
      <xdr:rowOff>0</xdr:rowOff>
    </xdr:from>
    <xdr:ext cx="76200" cy="200025"/>
    <xdr:sp>
      <xdr:nvSpPr>
        <xdr:cNvPr id="26" name="TextBox 27"/>
        <xdr:cNvSpPr txBox="1">
          <a:spLocks noChangeArrowheads="1"/>
        </xdr:cNvSpPr>
      </xdr:nvSpPr>
      <xdr:spPr>
        <a:xfrm>
          <a:off x="6591300" y="203425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1277</xdr:row>
      <xdr:rowOff>0</xdr:rowOff>
    </xdr:from>
    <xdr:ext cx="76200" cy="200025"/>
    <xdr:sp>
      <xdr:nvSpPr>
        <xdr:cNvPr id="27" name="TextBox 28"/>
        <xdr:cNvSpPr txBox="1">
          <a:spLocks noChangeArrowheads="1"/>
        </xdr:cNvSpPr>
      </xdr:nvSpPr>
      <xdr:spPr>
        <a:xfrm>
          <a:off x="6591300" y="207149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1300</xdr:row>
      <xdr:rowOff>0</xdr:rowOff>
    </xdr:from>
    <xdr:ext cx="76200" cy="200025"/>
    <xdr:sp>
      <xdr:nvSpPr>
        <xdr:cNvPr id="28" name="TextBox 29"/>
        <xdr:cNvSpPr txBox="1">
          <a:spLocks noChangeArrowheads="1"/>
        </xdr:cNvSpPr>
      </xdr:nvSpPr>
      <xdr:spPr>
        <a:xfrm>
          <a:off x="6591300" y="21087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1323</xdr:row>
      <xdr:rowOff>0</xdr:rowOff>
    </xdr:from>
    <xdr:ext cx="76200" cy="200025"/>
    <xdr:sp>
      <xdr:nvSpPr>
        <xdr:cNvPr id="29" name="TextBox 30"/>
        <xdr:cNvSpPr txBox="1">
          <a:spLocks noChangeArrowheads="1"/>
        </xdr:cNvSpPr>
      </xdr:nvSpPr>
      <xdr:spPr>
        <a:xfrm>
          <a:off x="6591300" y="214598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1346</xdr:row>
      <xdr:rowOff>0</xdr:rowOff>
    </xdr:from>
    <xdr:ext cx="76200" cy="200025"/>
    <xdr:sp>
      <xdr:nvSpPr>
        <xdr:cNvPr id="30" name="TextBox 31"/>
        <xdr:cNvSpPr txBox="1">
          <a:spLocks noChangeArrowheads="1"/>
        </xdr:cNvSpPr>
      </xdr:nvSpPr>
      <xdr:spPr>
        <a:xfrm>
          <a:off x="6591300" y="218322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1369</xdr:row>
      <xdr:rowOff>0</xdr:rowOff>
    </xdr:from>
    <xdr:ext cx="76200" cy="200025"/>
    <xdr:sp>
      <xdr:nvSpPr>
        <xdr:cNvPr id="31" name="TextBox 32"/>
        <xdr:cNvSpPr txBox="1">
          <a:spLocks noChangeArrowheads="1"/>
        </xdr:cNvSpPr>
      </xdr:nvSpPr>
      <xdr:spPr>
        <a:xfrm>
          <a:off x="6591300" y="222046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1392</xdr:row>
      <xdr:rowOff>0</xdr:rowOff>
    </xdr:from>
    <xdr:ext cx="76200" cy="200025"/>
    <xdr:sp>
      <xdr:nvSpPr>
        <xdr:cNvPr id="32" name="TextBox 33"/>
        <xdr:cNvSpPr txBox="1">
          <a:spLocks noChangeArrowheads="1"/>
        </xdr:cNvSpPr>
      </xdr:nvSpPr>
      <xdr:spPr>
        <a:xfrm>
          <a:off x="6591300" y="225771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1415</xdr:row>
      <xdr:rowOff>0</xdr:rowOff>
    </xdr:from>
    <xdr:ext cx="76200" cy="200025"/>
    <xdr:sp>
      <xdr:nvSpPr>
        <xdr:cNvPr id="33" name="TextBox 34"/>
        <xdr:cNvSpPr txBox="1">
          <a:spLocks noChangeArrowheads="1"/>
        </xdr:cNvSpPr>
      </xdr:nvSpPr>
      <xdr:spPr>
        <a:xfrm>
          <a:off x="6591300" y="229495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1438</xdr:row>
      <xdr:rowOff>0</xdr:rowOff>
    </xdr:from>
    <xdr:ext cx="76200" cy="200025"/>
    <xdr:sp>
      <xdr:nvSpPr>
        <xdr:cNvPr id="34" name="TextBox 35"/>
        <xdr:cNvSpPr txBox="1">
          <a:spLocks noChangeArrowheads="1"/>
        </xdr:cNvSpPr>
      </xdr:nvSpPr>
      <xdr:spPr>
        <a:xfrm>
          <a:off x="6591300" y="233219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1459</xdr:row>
      <xdr:rowOff>0</xdr:rowOff>
    </xdr:from>
    <xdr:ext cx="76200" cy="200025"/>
    <xdr:sp>
      <xdr:nvSpPr>
        <xdr:cNvPr id="35" name="TextBox 36"/>
        <xdr:cNvSpPr txBox="1">
          <a:spLocks noChangeArrowheads="1"/>
        </xdr:cNvSpPr>
      </xdr:nvSpPr>
      <xdr:spPr>
        <a:xfrm>
          <a:off x="6591300" y="236620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1484</xdr:row>
      <xdr:rowOff>0</xdr:rowOff>
    </xdr:from>
    <xdr:ext cx="76200" cy="200025"/>
    <xdr:sp>
      <xdr:nvSpPr>
        <xdr:cNvPr id="36" name="TextBox 37"/>
        <xdr:cNvSpPr txBox="1">
          <a:spLocks noChangeArrowheads="1"/>
        </xdr:cNvSpPr>
      </xdr:nvSpPr>
      <xdr:spPr>
        <a:xfrm>
          <a:off x="6591300" y="240668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1507</xdr:row>
      <xdr:rowOff>0</xdr:rowOff>
    </xdr:from>
    <xdr:ext cx="76200" cy="200025"/>
    <xdr:sp>
      <xdr:nvSpPr>
        <xdr:cNvPr id="37" name="TextBox 38"/>
        <xdr:cNvSpPr txBox="1">
          <a:spLocks noChangeArrowheads="1"/>
        </xdr:cNvSpPr>
      </xdr:nvSpPr>
      <xdr:spPr>
        <a:xfrm>
          <a:off x="6591300" y="24439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1530</xdr:row>
      <xdr:rowOff>0</xdr:rowOff>
    </xdr:from>
    <xdr:ext cx="76200" cy="200025"/>
    <xdr:sp>
      <xdr:nvSpPr>
        <xdr:cNvPr id="38" name="TextBox 39"/>
        <xdr:cNvSpPr txBox="1">
          <a:spLocks noChangeArrowheads="1"/>
        </xdr:cNvSpPr>
      </xdr:nvSpPr>
      <xdr:spPr>
        <a:xfrm>
          <a:off x="6591300" y="24811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1554</xdr:row>
      <xdr:rowOff>0</xdr:rowOff>
    </xdr:from>
    <xdr:ext cx="76200" cy="200025"/>
    <xdr:sp>
      <xdr:nvSpPr>
        <xdr:cNvPr id="39" name="TextBox 40"/>
        <xdr:cNvSpPr txBox="1">
          <a:spLocks noChangeArrowheads="1"/>
        </xdr:cNvSpPr>
      </xdr:nvSpPr>
      <xdr:spPr>
        <a:xfrm>
          <a:off x="6591300" y="252002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1577</xdr:row>
      <xdr:rowOff>0</xdr:rowOff>
    </xdr:from>
    <xdr:ext cx="76200" cy="200025"/>
    <xdr:sp>
      <xdr:nvSpPr>
        <xdr:cNvPr id="40" name="TextBox 41"/>
        <xdr:cNvSpPr txBox="1">
          <a:spLocks noChangeArrowheads="1"/>
        </xdr:cNvSpPr>
      </xdr:nvSpPr>
      <xdr:spPr>
        <a:xfrm>
          <a:off x="6591300" y="25572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1577</xdr:row>
      <xdr:rowOff>0</xdr:rowOff>
    </xdr:from>
    <xdr:ext cx="76200" cy="200025"/>
    <xdr:sp>
      <xdr:nvSpPr>
        <xdr:cNvPr id="41" name="TextBox 42"/>
        <xdr:cNvSpPr txBox="1">
          <a:spLocks noChangeArrowheads="1"/>
        </xdr:cNvSpPr>
      </xdr:nvSpPr>
      <xdr:spPr>
        <a:xfrm>
          <a:off x="6591300" y="255727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1600</xdr:row>
      <xdr:rowOff>0</xdr:rowOff>
    </xdr:from>
    <xdr:ext cx="76200" cy="200025"/>
    <xdr:sp>
      <xdr:nvSpPr>
        <xdr:cNvPr id="42" name="TextBox 43"/>
        <xdr:cNvSpPr txBox="1">
          <a:spLocks noChangeArrowheads="1"/>
        </xdr:cNvSpPr>
      </xdr:nvSpPr>
      <xdr:spPr>
        <a:xfrm>
          <a:off x="6591300" y="25945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1623</xdr:row>
      <xdr:rowOff>0</xdr:rowOff>
    </xdr:from>
    <xdr:ext cx="76200" cy="200025"/>
    <xdr:sp>
      <xdr:nvSpPr>
        <xdr:cNvPr id="43" name="TextBox 44"/>
        <xdr:cNvSpPr txBox="1">
          <a:spLocks noChangeArrowheads="1"/>
        </xdr:cNvSpPr>
      </xdr:nvSpPr>
      <xdr:spPr>
        <a:xfrm>
          <a:off x="6591300" y="263175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1646</xdr:row>
      <xdr:rowOff>0</xdr:rowOff>
    </xdr:from>
    <xdr:ext cx="76200" cy="200025"/>
    <xdr:sp>
      <xdr:nvSpPr>
        <xdr:cNvPr id="44" name="TextBox 45"/>
        <xdr:cNvSpPr txBox="1">
          <a:spLocks noChangeArrowheads="1"/>
        </xdr:cNvSpPr>
      </xdr:nvSpPr>
      <xdr:spPr>
        <a:xfrm>
          <a:off x="6591300" y="266900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1669</xdr:row>
      <xdr:rowOff>0</xdr:rowOff>
    </xdr:from>
    <xdr:ext cx="76200" cy="200025"/>
    <xdr:sp>
      <xdr:nvSpPr>
        <xdr:cNvPr id="45" name="TextBox 46"/>
        <xdr:cNvSpPr txBox="1">
          <a:spLocks noChangeArrowheads="1"/>
        </xdr:cNvSpPr>
      </xdr:nvSpPr>
      <xdr:spPr>
        <a:xfrm>
          <a:off x="6591300" y="270624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00025"/>
    <xdr:sp>
      <xdr:nvSpPr>
        <xdr:cNvPr id="46" name="TextBox 47"/>
        <xdr:cNvSpPr txBox="1">
          <a:spLocks noChangeArrowheads="1"/>
        </xdr:cNvSpPr>
      </xdr:nvSpPr>
      <xdr:spPr>
        <a:xfrm>
          <a:off x="2181225" y="1277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00025"/>
    <xdr:sp>
      <xdr:nvSpPr>
        <xdr:cNvPr id="47" name="TextBox 48"/>
        <xdr:cNvSpPr txBox="1">
          <a:spLocks noChangeArrowheads="1"/>
        </xdr:cNvSpPr>
      </xdr:nvSpPr>
      <xdr:spPr>
        <a:xfrm>
          <a:off x="2181225" y="1277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76</xdr:row>
      <xdr:rowOff>0</xdr:rowOff>
    </xdr:from>
    <xdr:ext cx="76200" cy="200025"/>
    <xdr:sp>
      <xdr:nvSpPr>
        <xdr:cNvPr id="48" name="TextBox 49"/>
        <xdr:cNvSpPr txBox="1">
          <a:spLocks noChangeArrowheads="1"/>
        </xdr:cNvSpPr>
      </xdr:nvSpPr>
      <xdr:spPr>
        <a:xfrm>
          <a:off x="2181225" y="12773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79</xdr:row>
      <xdr:rowOff>0</xdr:rowOff>
    </xdr:from>
    <xdr:ext cx="76200" cy="200025"/>
    <xdr:sp>
      <xdr:nvSpPr>
        <xdr:cNvPr id="49" name="TextBox 50"/>
        <xdr:cNvSpPr txBox="1">
          <a:spLocks noChangeArrowheads="1"/>
        </xdr:cNvSpPr>
      </xdr:nvSpPr>
      <xdr:spPr>
        <a:xfrm>
          <a:off x="2181225" y="1325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31</xdr:row>
      <xdr:rowOff>0</xdr:rowOff>
    </xdr:from>
    <xdr:ext cx="76200" cy="190500"/>
    <xdr:sp>
      <xdr:nvSpPr>
        <xdr:cNvPr id="1" name="TextBox 1"/>
        <xdr:cNvSpPr txBox="1">
          <a:spLocks noChangeArrowheads="1"/>
        </xdr:cNvSpPr>
      </xdr:nvSpPr>
      <xdr:spPr>
        <a:xfrm>
          <a:off x="2181225" y="508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76200" cy="190500"/>
    <xdr:sp>
      <xdr:nvSpPr>
        <xdr:cNvPr id="2" name="TextBox 2"/>
        <xdr:cNvSpPr txBox="1">
          <a:spLocks noChangeArrowheads="1"/>
        </xdr:cNvSpPr>
      </xdr:nvSpPr>
      <xdr:spPr>
        <a:xfrm>
          <a:off x="2181225" y="508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76200" cy="190500"/>
    <xdr:sp>
      <xdr:nvSpPr>
        <xdr:cNvPr id="3" name="TextBox 3"/>
        <xdr:cNvSpPr txBox="1">
          <a:spLocks noChangeArrowheads="1"/>
        </xdr:cNvSpPr>
      </xdr:nvSpPr>
      <xdr:spPr>
        <a:xfrm>
          <a:off x="2181225" y="508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76200" cy="190500"/>
    <xdr:sp>
      <xdr:nvSpPr>
        <xdr:cNvPr id="4" name="TextBox 4"/>
        <xdr:cNvSpPr txBox="1">
          <a:spLocks noChangeArrowheads="1"/>
        </xdr:cNvSpPr>
      </xdr:nvSpPr>
      <xdr:spPr>
        <a:xfrm>
          <a:off x="2181225" y="5086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190500"/>
    <xdr:sp>
      <xdr:nvSpPr>
        <xdr:cNvPr id="5" name="TextBox 5"/>
        <xdr:cNvSpPr txBox="1">
          <a:spLocks noChangeArrowheads="1"/>
        </xdr:cNvSpPr>
      </xdr:nvSpPr>
      <xdr:spPr>
        <a:xfrm>
          <a:off x="2181225" y="5200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6200" cy="190500"/>
    <xdr:sp>
      <xdr:nvSpPr>
        <xdr:cNvPr id="6" name="TextBox 6"/>
        <xdr:cNvSpPr txBox="1">
          <a:spLocks noChangeArrowheads="1"/>
        </xdr:cNvSpPr>
      </xdr:nvSpPr>
      <xdr:spPr>
        <a:xfrm>
          <a:off x="2181225" y="5200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725</xdr:row>
      <xdr:rowOff>0</xdr:rowOff>
    </xdr:from>
    <xdr:ext cx="76200" cy="190500"/>
    <xdr:sp>
      <xdr:nvSpPr>
        <xdr:cNvPr id="7" name="TextBox 8"/>
        <xdr:cNvSpPr txBox="1">
          <a:spLocks noChangeArrowheads="1"/>
        </xdr:cNvSpPr>
      </xdr:nvSpPr>
      <xdr:spPr>
        <a:xfrm>
          <a:off x="6591300" y="117252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748</xdr:row>
      <xdr:rowOff>0</xdr:rowOff>
    </xdr:from>
    <xdr:ext cx="76200" cy="190500"/>
    <xdr:sp>
      <xdr:nvSpPr>
        <xdr:cNvPr id="8" name="TextBox 9"/>
        <xdr:cNvSpPr txBox="1">
          <a:spLocks noChangeArrowheads="1"/>
        </xdr:cNvSpPr>
      </xdr:nvSpPr>
      <xdr:spPr>
        <a:xfrm>
          <a:off x="6591300" y="120977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793</xdr:row>
      <xdr:rowOff>0</xdr:rowOff>
    </xdr:from>
    <xdr:ext cx="76200" cy="190500"/>
    <xdr:sp>
      <xdr:nvSpPr>
        <xdr:cNvPr id="9" name="TextBox 10"/>
        <xdr:cNvSpPr txBox="1">
          <a:spLocks noChangeArrowheads="1"/>
        </xdr:cNvSpPr>
      </xdr:nvSpPr>
      <xdr:spPr>
        <a:xfrm>
          <a:off x="6591300" y="128263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816</xdr:row>
      <xdr:rowOff>0</xdr:rowOff>
    </xdr:from>
    <xdr:ext cx="76200" cy="190500"/>
    <xdr:sp>
      <xdr:nvSpPr>
        <xdr:cNvPr id="10" name="TextBox 11"/>
        <xdr:cNvSpPr txBox="1">
          <a:spLocks noChangeArrowheads="1"/>
        </xdr:cNvSpPr>
      </xdr:nvSpPr>
      <xdr:spPr>
        <a:xfrm>
          <a:off x="6591300" y="1319879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839</xdr:row>
      <xdr:rowOff>0</xdr:rowOff>
    </xdr:from>
    <xdr:ext cx="76200" cy="190500"/>
    <xdr:sp>
      <xdr:nvSpPr>
        <xdr:cNvPr id="11" name="TextBox 12"/>
        <xdr:cNvSpPr txBox="1">
          <a:spLocks noChangeArrowheads="1"/>
        </xdr:cNvSpPr>
      </xdr:nvSpPr>
      <xdr:spPr>
        <a:xfrm>
          <a:off x="6591300" y="135712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862</xdr:row>
      <xdr:rowOff>0</xdr:rowOff>
    </xdr:from>
    <xdr:ext cx="76200" cy="190500"/>
    <xdr:sp>
      <xdr:nvSpPr>
        <xdr:cNvPr id="12" name="TextBox 13"/>
        <xdr:cNvSpPr txBox="1">
          <a:spLocks noChangeArrowheads="1"/>
        </xdr:cNvSpPr>
      </xdr:nvSpPr>
      <xdr:spPr>
        <a:xfrm>
          <a:off x="6591300" y="139436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886</xdr:row>
      <xdr:rowOff>0</xdr:rowOff>
    </xdr:from>
    <xdr:ext cx="76200" cy="190500"/>
    <xdr:sp>
      <xdr:nvSpPr>
        <xdr:cNvPr id="13" name="TextBox 14"/>
        <xdr:cNvSpPr txBox="1">
          <a:spLocks noChangeArrowheads="1"/>
        </xdr:cNvSpPr>
      </xdr:nvSpPr>
      <xdr:spPr>
        <a:xfrm>
          <a:off x="6591300" y="143322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908</xdr:row>
      <xdr:rowOff>0</xdr:rowOff>
    </xdr:from>
    <xdr:ext cx="76200" cy="190500"/>
    <xdr:sp>
      <xdr:nvSpPr>
        <xdr:cNvPr id="14" name="TextBox 15"/>
        <xdr:cNvSpPr txBox="1">
          <a:spLocks noChangeArrowheads="1"/>
        </xdr:cNvSpPr>
      </xdr:nvSpPr>
      <xdr:spPr>
        <a:xfrm>
          <a:off x="6591300" y="146885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931</xdr:row>
      <xdr:rowOff>0</xdr:rowOff>
    </xdr:from>
    <xdr:ext cx="76200" cy="190500"/>
    <xdr:sp>
      <xdr:nvSpPr>
        <xdr:cNvPr id="15" name="TextBox 16"/>
        <xdr:cNvSpPr txBox="1">
          <a:spLocks noChangeArrowheads="1"/>
        </xdr:cNvSpPr>
      </xdr:nvSpPr>
      <xdr:spPr>
        <a:xfrm>
          <a:off x="6591300" y="150609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954</xdr:row>
      <xdr:rowOff>0</xdr:rowOff>
    </xdr:from>
    <xdr:ext cx="76200" cy="190500"/>
    <xdr:sp>
      <xdr:nvSpPr>
        <xdr:cNvPr id="16" name="TextBox 17"/>
        <xdr:cNvSpPr txBox="1">
          <a:spLocks noChangeArrowheads="1"/>
        </xdr:cNvSpPr>
      </xdr:nvSpPr>
      <xdr:spPr>
        <a:xfrm>
          <a:off x="6591300" y="154333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977</xdr:row>
      <xdr:rowOff>0</xdr:rowOff>
    </xdr:from>
    <xdr:ext cx="76200" cy="190500"/>
    <xdr:sp>
      <xdr:nvSpPr>
        <xdr:cNvPr id="17" name="TextBox 18"/>
        <xdr:cNvSpPr txBox="1">
          <a:spLocks noChangeArrowheads="1"/>
        </xdr:cNvSpPr>
      </xdr:nvSpPr>
      <xdr:spPr>
        <a:xfrm>
          <a:off x="6591300" y="158057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1000</xdr:row>
      <xdr:rowOff>0</xdr:rowOff>
    </xdr:from>
    <xdr:ext cx="76200" cy="190500"/>
    <xdr:sp>
      <xdr:nvSpPr>
        <xdr:cNvPr id="18" name="TextBox 19"/>
        <xdr:cNvSpPr txBox="1">
          <a:spLocks noChangeArrowheads="1"/>
        </xdr:cNvSpPr>
      </xdr:nvSpPr>
      <xdr:spPr>
        <a:xfrm>
          <a:off x="6591300" y="1617821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1023</xdr:row>
      <xdr:rowOff>0</xdr:rowOff>
    </xdr:from>
    <xdr:ext cx="76200" cy="190500"/>
    <xdr:sp>
      <xdr:nvSpPr>
        <xdr:cNvPr id="19" name="TextBox 20"/>
        <xdr:cNvSpPr txBox="1">
          <a:spLocks noChangeArrowheads="1"/>
        </xdr:cNvSpPr>
      </xdr:nvSpPr>
      <xdr:spPr>
        <a:xfrm>
          <a:off x="6591300" y="165506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1046</xdr:row>
      <xdr:rowOff>0</xdr:rowOff>
    </xdr:from>
    <xdr:ext cx="76200" cy="190500"/>
    <xdr:sp>
      <xdr:nvSpPr>
        <xdr:cNvPr id="20" name="TextBox 21"/>
        <xdr:cNvSpPr txBox="1">
          <a:spLocks noChangeArrowheads="1"/>
        </xdr:cNvSpPr>
      </xdr:nvSpPr>
      <xdr:spPr>
        <a:xfrm>
          <a:off x="6591300" y="169230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1069</xdr:row>
      <xdr:rowOff>0</xdr:rowOff>
    </xdr:from>
    <xdr:ext cx="76200" cy="190500"/>
    <xdr:sp>
      <xdr:nvSpPr>
        <xdr:cNvPr id="21" name="TextBox 22"/>
        <xdr:cNvSpPr txBox="1">
          <a:spLocks noChangeArrowheads="1"/>
        </xdr:cNvSpPr>
      </xdr:nvSpPr>
      <xdr:spPr>
        <a:xfrm>
          <a:off x="6591300" y="172954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1092</xdr:row>
      <xdr:rowOff>0</xdr:rowOff>
    </xdr:from>
    <xdr:ext cx="76200" cy="190500"/>
    <xdr:sp>
      <xdr:nvSpPr>
        <xdr:cNvPr id="22" name="TextBox 23"/>
        <xdr:cNvSpPr txBox="1">
          <a:spLocks noChangeArrowheads="1"/>
        </xdr:cNvSpPr>
      </xdr:nvSpPr>
      <xdr:spPr>
        <a:xfrm>
          <a:off x="6591300" y="1766792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1115</xdr:row>
      <xdr:rowOff>0</xdr:rowOff>
    </xdr:from>
    <xdr:ext cx="76200" cy="190500"/>
    <xdr:sp>
      <xdr:nvSpPr>
        <xdr:cNvPr id="23" name="TextBox 24"/>
        <xdr:cNvSpPr txBox="1">
          <a:spLocks noChangeArrowheads="1"/>
        </xdr:cNvSpPr>
      </xdr:nvSpPr>
      <xdr:spPr>
        <a:xfrm>
          <a:off x="6591300" y="180403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1138</xdr:row>
      <xdr:rowOff>0</xdr:rowOff>
    </xdr:from>
    <xdr:ext cx="76200" cy="190500"/>
    <xdr:sp>
      <xdr:nvSpPr>
        <xdr:cNvPr id="24" name="TextBox 25"/>
        <xdr:cNvSpPr txBox="1">
          <a:spLocks noChangeArrowheads="1"/>
        </xdr:cNvSpPr>
      </xdr:nvSpPr>
      <xdr:spPr>
        <a:xfrm>
          <a:off x="6591300" y="184127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1162</xdr:row>
      <xdr:rowOff>0</xdr:rowOff>
    </xdr:from>
    <xdr:ext cx="76200" cy="190500"/>
    <xdr:sp>
      <xdr:nvSpPr>
        <xdr:cNvPr id="25" name="TextBox 26"/>
        <xdr:cNvSpPr txBox="1">
          <a:spLocks noChangeArrowheads="1"/>
        </xdr:cNvSpPr>
      </xdr:nvSpPr>
      <xdr:spPr>
        <a:xfrm>
          <a:off x="6591300" y="188013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1185</xdr:row>
      <xdr:rowOff>0</xdr:rowOff>
    </xdr:from>
    <xdr:ext cx="76200" cy="190500"/>
    <xdr:sp>
      <xdr:nvSpPr>
        <xdr:cNvPr id="26" name="TextBox 27"/>
        <xdr:cNvSpPr txBox="1">
          <a:spLocks noChangeArrowheads="1"/>
        </xdr:cNvSpPr>
      </xdr:nvSpPr>
      <xdr:spPr>
        <a:xfrm>
          <a:off x="6591300" y="191738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1208</xdr:row>
      <xdr:rowOff>0</xdr:rowOff>
    </xdr:from>
    <xdr:ext cx="76200" cy="190500"/>
    <xdr:sp>
      <xdr:nvSpPr>
        <xdr:cNvPr id="27" name="TextBox 28"/>
        <xdr:cNvSpPr txBox="1">
          <a:spLocks noChangeArrowheads="1"/>
        </xdr:cNvSpPr>
      </xdr:nvSpPr>
      <xdr:spPr>
        <a:xfrm>
          <a:off x="6591300" y="195462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1231</xdr:row>
      <xdr:rowOff>0</xdr:rowOff>
    </xdr:from>
    <xdr:ext cx="76200" cy="190500"/>
    <xdr:sp>
      <xdr:nvSpPr>
        <xdr:cNvPr id="28" name="TextBox 29"/>
        <xdr:cNvSpPr txBox="1">
          <a:spLocks noChangeArrowheads="1"/>
        </xdr:cNvSpPr>
      </xdr:nvSpPr>
      <xdr:spPr>
        <a:xfrm>
          <a:off x="6591300" y="1991868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1254</xdr:row>
      <xdr:rowOff>0</xdr:rowOff>
    </xdr:from>
    <xdr:ext cx="76200" cy="190500"/>
    <xdr:sp>
      <xdr:nvSpPr>
        <xdr:cNvPr id="29" name="TextBox 30"/>
        <xdr:cNvSpPr txBox="1">
          <a:spLocks noChangeArrowheads="1"/>
        </xdr:cNvSpPr>
      </xdr:nvSpPr>
      <xdr:spPr>
        <a:xfrm>
          <a:off x="6591300" y="202911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1277</xdr:row>
      <xdr:rowOff>0</xdr:rowOff>
    </xdr:from>
    <xdr:ext cx="76200" cy="190500"/>
    <xdr:sp>
      <xdr:nvSpPr>
        <xdr:cNvPr id="30" name="TextBox 31"/>
        <xdr:cNvSpPr txBox="1">
          <a:spLocks noChangeArrowheads="1"/>
        </xdr:cNvSpPr>
      </xdr:nvSpPr>
      <xdr:spPr>
        <a:xfrm>
          <a:off x="6591300" y="206635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1300</xdr:row>
      <xdr:rowOff>0</xdr:rowOff>
    </xdr:from>
    <xdr:ext cx="76200" cy="190500"/>
    <xdr:sp>
      <xdr:nvSpPr>
        <xdr:cNvPr id="31" name="TextBox 32"/>
        <xdr:cNvSpPr txBox="1">
          <a:spLocks noChangeArrowheads="1"/>
        </xdr:cNvSpPr>
      </xdr:nvSpPr>
      <xdr:spPr>
        <a:xfrm>
          <a:off x="6591300" y="210359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1323</xdr:row>
      <xdr:rowOff>0</xdr:rowOff>
    </xdr:from>
    <xdr:ext cx="76200" cy="190500"/>
    <xdr:sp>
      <xdr:nvSpPr>
        <xdr:cNvPr id="32" name="TextBox 33"/>
        <xdr:cNvSpPr txBox="1">
          <a:spLocks noChangeArrowheads="1"/>
        </xdr:cNvSpPr>
      </xdr:nvSpPr>
      <xdr:spPr>
        <a:xfrm>
          <a:off x="6591300" y="214083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1346</xdr:row>
      <xdr:rowOff>0</xdr:rowOff>
    </xdr:from>
    <xdr:ext cx="76200" cy="190500"/>
    <xdr:sp>
      <xdr:nvSpPr>
        <xdr:cNvPr id="33" name="TextBox 34"/>
        <xdr:cNvSpPr txBox="1">
          <a:spLocks noChangeArrowheads="1"/>
        </xdr:cNvSpPr>
      </xdr:nvSpPr>
      <xdr:spPr>
        <a:xfrm>
          <a:off x="6591300" y="21780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1367</xdr:row>
      <xdr:rowOff>0</xdr:rowOff>
    </xdr:from>
    <xdr:ext cx="76200" cy="190500"/>
    <xdr:sp>
      <xdr:nvSpPr>
        <xdr:cNvPr id="34" name="TextBox 35"/>
        <xdr:cNvSpPr txBox="1">
          <a:spLocks noChangeArrowheads="1"/>
        </xdr:cNvSpPr>
      </xdr:nvSpPr>
      <xdr:spPr>
        <a:xfrm>
          <a:off x="6591300" y="221208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1392</xdr:row>
      <xdr:rowOff>0</xdr:rowOff>
    </xdr:from>
    <xdr:ext cx="76200" cy="190500"/>
    <xdr:sp>
      <xdr:nvSpPr>
        <xdr:cNvPr id="35" name="TextBox 36"/>
        <xdr:cNvSpPr txBox="1">
          <a:spLocks noChangeArrowheads="1"/>
        </xdr:cNvSpPr>
      </xdr:nvSpPr>
      <xdr:spPr>
        <a:xfrm>
          <a:off x="6591300" y="2252567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1415</xdr:row>
      <xdr:rowOff>0</xdr:rowOff>
    </xdr:from>
    <xdr:ext cx="76200" cy="190500"/>
    <xdr:sp>
      <xdr:nvSpPr>
        <xdr:cNvPr id="36" name="TextBox 37"/>
        <xdr:cNvSpPr txBox="1">
          <a:spLocks noChangeArrowheads="1"/>
        </xdr:cNvSpPr>
      </xdr:nvSpPr>
      <xdr:spPr>
        <a:xfrm>
          <a:off x="6591300" y="228981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1438</xdr:row>
      <xdr:rowOff>0</xdr:rowOff>
    </xdr:from>
    <xdr:ext cx="76200" cy="190500"/>
    <xdr:sp>
      <xdr:nvSpPr>
        <xdr:cNvPr id="37" name="TextBox 38"/>
        <xdr:cNvSpPr txBox="1">
          <a:spLocks noChangeArrowheads="1"/>
        </xdr:cNvSpPr>
      </xdr:nvSpPr>
      <xdr:spPr>
        <a:xfrm>
          <a:off x="6591300" y="232705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1462</xdr:row>
      <xdr:rowOff>0</xdr:rowOff>
    </xdr:from>
    <xdr:ext cx="76200" cy="190500"/>
    <xdr:sp>
      <xdr:nvSpPr>
        <xdr:cNvPr id="38" name="TextBox 39"/>
        <xdr:cNvSpPr txBox="1">
          <a:spLocks noChangeArrowheads="1"/>
        </xdr:cNvSpPr>
      </xdr:nvSpPr>
      <xdr:spPr>
        <a:xfrm>
          <a:off x="6591300" y="236591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1485</xdr:row>
      <xdr:rowOff>0</xdr:rowOff>
    </xdr:from>
    <xdr:ext cx="76200" cy="190500"/>
    <xdr:sp>
      <xdr:nvSpPr>
        <xdr:cNvPr id="39" name="TextBox 40"/>
        <xdr:cNvSpPr txBox="1">
          <a:spLocks noChangeArrowheads="1"/>
        </xdr:cNvSpPr>
      </xdr:nvSpPr>
      <xdr:spPr>
        <a:xfrm>
          <a:off x="6591300" y="24031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1485</xdr:row>
      <xdr:rowOff>0</xdr:rowOff>
    </xdr:from>
    <xdr:ext cx="76200" cy="190500"/>
    <xdr:sp>
      <xdr:nvSpPr>
        <xdr:cNvPr id="40" name="TextBox 41"/>
        <xdr:cNvSpPr txBox="1">
          <a:spLocks noChangeArrowheads="1"/>
        </xdr:cNvSpPr>
      </xdr:nvSpPr>
      <xdr:spPr>
        <a:xfrm>
          <a:off x="6591300" y="240315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1508</xdr:row>
      <xdr:rowOff>0</xdr:rowOff>
    </xdr:from>
    <xdr:ext cx="76200" cy="190500"/>
    <xdr:sp>
      <xdr:nvSpPr>
        <xdr:cNvPr id="41" name="TextBox 42"/>
        <xdr:cNvSpPr txBox="1">
          <a:spLocks noChangeArrowheads="1"/>
        </xdr:cNvSpPr>
      </xdr:nvSpPr>
      <xdr:spPr>
        <a:xfrm>
          <a:off x="6591300" y="2440400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1531</xdr:row>
      <xdr:rowOff>0</xdr:rowOff>
    </xdr:from>
    <xdr:ext cx="76200" cy="190500"/>
    <xdr:sp>
      <xdr:nvSpPr>
        <xdr:cNvPr id="42" name="TextBox 43"/>
        <xdr:cNvSpPr txBox="1">
          <a:spLocks noChangeArrowheads="1"/>
        </xdr:cNvSpPr>
      </xdr:nvSpPr>
      <xdr:spPr>
        <a:xfrm>
          <a:off x="6591300" y="2477643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1554</xdr:row>
      <xdr:rowOff>0</xdr:rowOff>
    </xdr:from>
    <xdr:ext cx="76200" cy="190500"/>
    <xdr:sp>
      <xdr:nvSpPr>
        <xdr:cNvPr id="43" name="TextBox 44"/>
        <xdr:cNvSpPr txBox="1">
          <a:spLocks noChangeArrowheads="1"/>
        </xdr:cNvSpPr>
      </xdr:nvSpPr>
      <xdr:spPr>
        <a:xfrm>
          <a:off x="6591300" y="2514885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1577</xdr:row>
      <xdr:rowOff>0</xdr:rowOff>
    </xdr:from>
    <xdr:ext cx="76200" cy="190500"/>
    <xdr:sp>
      <xdr:nvSpPr>
        <xdr:cNvPr id="44" name="TextBox 45"/>
        <xdr:cNvSpPr txBox="1">
          <a:spLocks noChangeArrowheads="1"/>
        </xdr:cNvSpPr>
      </xdr:nvSpPr>
      <xdr:spPr>
        <a:xfrm>
          <a:off x="6591300" y="25521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200025</xdr:colOff>
      <xdr:row>34</xdr:row>
      <xdr:rowOff>9525</xdr:rowOff>
    </xdr:from>
    <xdr:to>
      <xdr:col>6</xdr:col>
      <xdr:colOff>276225</xdr:colOff>
      <xdr:row>68</xdr:row>
      <xdr:rowOff>57150</xdr:rowOff>
    </xdr:to>
    <xdr:graphicFrame>
      <xdr:nvGraphicFramePr>
        <xdr:cNvPr id="45" name="Chart 46"/>
        <xdr:cNvGraphicFramePr/>
      </xdr:nvGraphicFramePr>
      <xdr:xfrm>
        <a:off x="200025" y="5372100"/>
        <a:ext cx="55245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89</xdr:row>
      <xdr:rowOff>38100</xdr:rowOff>
    </xdr:from>
    <xdr:to>
      <xdr:col>4</xdr:col>
      <xdr:colOff>466725</xdr:colOff>
      <xdr:row>138</xdr:row>
      <xdr:rowOff>76200</xdr:rowOff>
    </xdr:to>
    <xdr:graphicFrame>
      <xdr:nvGraphicFramePr>
        <xdr:cNvPr id="1" name="Chart 6"/>
        <xdr:cNvGraphicFramePr/>
      </xdr:nvGraphicFramePr>
      <xdr:xfrm>
        <a:off x="19050" y="14782800"/>
        <a:ext cx="5895975" cy="797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</cdr:x>
      <cdr:y>0</cdr:y>
    </cdr:from>
    <cdr:to>
      <cdr:x>0.70675</cdr:x>
      <cdr:y>0.071</cdr:y>
    </cdr:to>
    <cdr:sp>
      <cdr:nvSpPr>
        <cdr:cNvPr id="1" name="TextBox 1"/>
        <cdr:cNvSpPr txBox="1">
          <a:spLocks noChangeArrowheads="1"/>
        </cdr:cNvSpPr>
      </cdr:nvSpPr>
      <cdr:spPr>
        <a:xfrm>
          <a:off x="2390775" y="0"/>
          <a:ext cx="12096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MESES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142875</xdr:rowOff>
    </xdr:from>
    <xdr:to>
      <xdr:col>5</xdr:col>
      <xdr:colOff>666750</xdr:colOff>
      <xdr:row>44</xdr:row>
      <xdr:rowOff>19050</xdr:rowOff>
    </xdr:to>
    <xdr:graphicFrame>
      <xdr:nvGraphicFramePr>
        <xdr:cNvPr id="1" name="Chart 2"/>
        <xdr:cNvGraphicFramePr/>
      </xdr:nvGraphicFramePr>
      <xdr:xfrm>
        <a:off x="381000" y="4181475"/>
        <a:ext cx="50958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178</xdr:row>
      <xdr:rowOff>0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1771650" y="29613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206</xdr:row>
      <xdr:rowOff>9525</xdr:rowOff>
    </xdr:from>
    <xdr:to>
      <xdr:col>6</xdr:col>
      <xdr:colOff>200025</xdr:colOff>
      <xdr:row>257</xdr:row>
      <xdr:rowOff>95250</xdr:rowOff>
    </xdr:to>
    <xdr:graphicFrame>
      <xdr:nvGraphicFramePr>
        <xdr:cNvPr id="2" name="Chart 5"/>
        <xdr:cNvGraphicFramePr/>
      </xdr:nvGraphicFramePr>
      <xdr:xfrm>
        <a:off x="0" y="34166175"/>
        <a:ext cx="5924550" cy="837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0</xdr:colOff>
      <xdr:row>181</xdr:row>
      <xdr:rowOff>0</xdr:rowOff>
    </xdr:from>
    <xdr:ext cx="76200" cy="200025"/>
    <xdr:sp>
      <xdr:nvSpPr>
        <xdr:cNvPr id="3" name="TextBox 6"/>
        <xdr:cNvSpPr txBox="1">
          <a:spLocks noChangeArrowheads="1"/>
        </xdr:cNvSpPr>
      </xdr:nvSpPr>
      <xdr:spPr>
        <a:xfrm>
          <a:off x="1771650" y="30099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0.34725</cdr:x>
      <cdr:y>0.0435</cdr:y>
    </cdr:from>
    <cdr:to>
      <cdr:x>0.77925</cdr:x>
      <cdr:y>0.09875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142875"/>
          <a:ext cx="2295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TIPO DE COBERTURA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25</xdr:row>
      <xdr:rowOff>152400</xdr:rowOff>
    </xdr:from>
    <xdr:to>
      <xdr:col>6</xdr:col>
      <xdr:colOff>47625</xdr:colOff>
      <xdr:row>46</xdr:row>
      <xdr:rowOff>114300</xdr:rowOff>
    </xdr:to>
    <xdr:graphicFrame>
      <xdr:nvGraphicFramePr>
        <xdr:cNvPr id="1" name="Chart 2"/>
        <xdr:cNvGraphicFramePr/>
      </xdr:nvGraphicFramePr>
      <xdr:xfrm>
        <a:off x="361950" y="4905375"/>
        <a:ext cx="53149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18</xdr:row>
      <xdr:rowOff>152400</xdr:rowOff>
    </xdr:from>
    <xdr:to>
      <xdr:col>5</xdr:col>
      <xdr:colOff>628650</xdr:colOff>
      <xdr:row>38</xdr:row>
      <xdr:rowOff>114300</xdr:rowOff>
    </xdr:to>
    <xdr:graphicFrame>
      <xdr:nvGraphicFramePr>
        <xdr:cNvPr id="1" name="Chart 2"/>
        <xdr:cNvGraphicFramePr/>
      </xdr:nvGraphicFramePr>
      <xdr:xfrm>
        <a:off x="457200" y="3467100"/>
        <a:ext cx="49530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7</xdr:col>
      <xdr:colOff>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238500"/>
          <a:ext cx="5334000" cy="1323975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28</xdr:row>
      <xdr:rowOff>0</xdr:rowOff>
    </xdr:from>
    <xdr:to>
      <xdr:col>4</xdr:col>
      <xdr:colOff>523875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28575" y="4829175"/>
        <a:ext cx="594360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0.44025</cdr:x>
      <cdr:y>0</cdr:y>
    </cdr:from>
    <cdr:to>
      <cdr:x>0.696</cdr:x>
      <cdr:y>0.05375</cdr:y>
    </cdr:to>
    <cdr:sp>
      <cdr:nvSpPr>
        <cdr:cNvPr id="1" name="TextBox 2"/>
        <cdr:cNvSpPr txBox="1">
          <a:spLocks noChangeArrowheads="1"/>
        </cdr:cNvSpPr>
      </cdr:nvSpPr>
      <cdr:spPr>
        <a:xfrm>
          <a:off x="2162175" y="0"/>
          <a:ext cx="1257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MESES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30</xdr:row>
      <xdr:rowOff>142875</xdr:rowOff>
    </xdr:from>
    <xdr:to>
      <xdr:col>6</xdr:col>
      <xdr:colOff>19050</xdr:colOff>
      <xdr:row>53</xdr:row>
      <xdr:rowOff>133350</xdr:rowOff>
    </xdr:to>
    <xdr:graphicFrame>
      <xdr:nvGraphicFramePr>
        <xdr:cNvPr id="1" name="Chart 2"/>
        <xdr:cNvGraphicFramePr/>
      </xdr:nvGraphicFramePr>
      <xdr:xfrm>
        <a:off x="438150" y="5095875"/>
        <a:ext cx="49149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</cdr:x>
      <cdr:y>0</cdr:y>
    </cdr:from>
    <cdr:to>
      <cdr:x>0.7125</cdr:x>
      <cdr:y>0.09975</cdr:y>
    </cdr:to>
    <cdr:sp>
      <cdr:nvSpPr>
        <cdr:cNvPr id="1" name="TextBox 1"/>
        <cdr:cNvSpPr txBox="1">
          <a:spLocks noChangeArrowheads="1"/>
        </cdr:cNvSpPr>
      </cdr:nvSpPr>
      <cdr:spPr>
        <a:xfrm>
          <a:off x="2324100" y="0"/>
          <a:ext cx="11430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SEXO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5</xdr:col>
      <xdr:colOff>819150</xdr:colOff>
      <xdr:row>37</xdr:row>
      <xdr:rowOff>114300</xdr:rowOff>
    </xdr:to>
    <xdr:graphicFrame>
      <xdr:nvGraphicFramePr>
        <xdr:cNvPr id="1" name="Chart 3"/>
        <xdr:cNvGraphicFramePr/>
      </xdr:nvGraphicFramePr>
      <xdr:xfrm>
        <a:off x="381000" y="3600450"/>
        <a:ext cx="487680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0.46575</cdr:x>
      <cdr:y>0</cdr:y>
    </cdr:from>
    <cdr:to>
      <cdr:x>0.62175</cdr:x>
      <cdr:y>0.05275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0"/>
          <a:ext cx="866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MESES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28</xdr:row>
      <xdr:rowOff>85725</xdr:rowOff>
    </xdr:from>
    <xdr:to>
      <xdr:col>6</xdr:col>
      <xdr:colOff>342900</xdr:colOff>
      <xdr:row>51</xdr:row>
      <xdr:rowOff>57150</xdr:rowOff>
    </xdr:to>
    <xdr:graphicFrame>
      <xdr:nvGraphicFramePr>
        <xdr:cNvPr id="1" name="Chart 2"/>
        <xdr:cNvGraphicFramePr/>
      </xdr:nvGraphicFramePr>
      <xdr:xfrm>
        <a:off x="352425" y="4276725"/>
        <a:ext cx="5543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0.41225</cdr:x>
      <cdr:y>0</cdr:y>
    </cdr:from>
    <cdr:to>
      <cdr:x>0.7055</cdr:x>
      <cdr:y>0.0935</cdr:y>
    </cdr:to>
    <cdr:sp>
      <cdr:nvSpPr>
        <cdr:cNvPr id="1" name="TextBox 1"/>
        <cdr:cNvSpPr txBox="1">
          <a:spLocks noChangeArrowheads="1"/>
        </cdr:cNvSpPr>
      </cdr:nvSpPr>
      <cdr:spPr>
        <a:xfrm>
          <a:off x="2314575" y="0"/>
          <a:ext cx="16478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TIPO DE COBERTURA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4"/>
  <sheetViews>
    <sheetView tabSelected="1" zoomScale="90" zoomScaleNormal="90" workbookViewId="0" topLeftCell="A4">
      <pane ySplit="1" topLeftCell="BM5" activePane="bottomLeft" state="frozen"/>
      <selection pane="topLeft" activeCell="A4" sqref="A4"/>
      <selection pane="bottomLeft" activeCell="D6" sqref="D6"/>
    </sheetView>
  </sheetViews>
  <sheetFormatPr defaultColWidth="11.421875" defaultRowHeight="12.75"/>
  <cols>
    <col min="1" max="3" width="5.7109375" style="5" customWidth="1"/>
    <col min="4" max="5" width="10.7109375" style="5" customWidth="1"/>
    <col min="6" max="6" width="36.57421875" style="5" customWidth="1"/>
    <col min="7" max="7" width="12.8515625" style="5" customWidth="1"/>
    <col min="8" max="8" width="7.140625" style="153" customWidth="1"/>
    <col min="9" max="9" width="11.57421875" style="116" customWidth="1"/>
    <col min="10" max="11" width="13.28125" style="206" customWidth="1"/>
    <col min="12" max="14" width="13.140625" style="5" customWidth="1"/>
    <col min="15" max="15" width="38.140625" style="5" customWidth="1"/>
    <col min="16" max="16" width="14.7109375" style="5" customWidth="1"/>
    <col min="17" max="17" width="15.00390625" style="5" hidden="1" customWidth="1"/>
    <col min="18" max="18" width="11.421875" style="5" hidden="1" customWidth="1"/>
    <col min="19" max="19" width="20.7109375" style="238" customWidth="1"/>
    <col min="20" max="20" width="37.421875" style="5" customWidth="1"/>
    <col min="21" max="21" width="14.7109375" style="5" customWidth="1"/>
    <col min="22" max="22" width="13.140625" style="5" customWidth="1"/>
    <col min="23" max="23" width="14.140625" style="5" customWidth="1"/>
    <col min="24" max="24" width="13.7109375" style="5" customWidth="1"/>
    <col min="25" max="25" width="12.8515625" style="5" customWidth="1"/>
    <col min="26" max="27" width="13.28125" style="5" customWidth="1"/>
    <col min="28" max="30" width="12.7109375" style="5" bestFit="1" customWidth="1"/>
    <col min="31" max="31" width="11.421875" style="5" customWidth="1"/>
    <col min="32" max="32" width="12.7109375" style="5" bestFit="1" customWidth="1"/>
    <col min="33" max="34" width="11.421875" style="5" customWidth="1"/>
    <col min="35" max="35" width="13.8515625" style="5" customWidth="1"/>
    <col min="36" max="36" width="12.421875" style="5" customWidth="1"/>
    <col min="37" max="37" width="11.00390625" style="5" customWidth="1"/>
    <col min="38" max="39" width="10.421875" style="5" customWidth="1"/>
    <col min="40" max="40" width="11.7109375" style="5" customWidth="1"/>
    <col min="41" max="43" width="10.421875" style="5" customWidth="1"/>
    <col min="44" max="44" width="12.7109375" style="5" bestFit="1" customWidth="1"/>
    <col min="45" max="16384" width="11.421875" style="5" customWidth="1"/>
  </cols>
  <sheetData>
    <row r="1" spans="1:20" ht="15.75">
      <c r="A1" s="4"/>
      <c r="B1" s="4"/>
      <c r="C1" s="4"/>
      <c r="D1" s="4"/>
      <c r="E1" s="117">
        <f>+IF(ISBLANK(D296),1,0)</f>
        <v>0</v>
      </c>
      <c r="F1" s="4"/>
      <c r="G1" s="4"/>
      <c r="H1" s="143"/>
      <c r="I1" s="107"/>
      <c r="J1" s="200"/>
      <c r="K1" s="200"/>
      <c r="L1" s="4"/>
      <c r="M1" s="4"/>
      <c r="N1" s="4"/>
      <c r="O1" s="4"/>
      <c r="P1" s="4"/>
      <c r="Q1" s="4"/>
      <c r="R1" s="4"/>
      <c r="S1" s="4"/>
      <c r="T1" s="4"/>
    </row>
    <row r="2" spans="1:20" ht="38.25" customHeight="1">
      <c r="A2" s="283" t="s">
        <v>1325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</row>
    <row r="4" spans="1:43" ht="36.75" customHeight="1">
      <c r="A4" s="3" t="s">
        <v>1305</v>
      </c>
      <c r="B4" s="1" t="s">
        <v>1748</v>
      </c>
      <c r="C4" s="1" t="s">
        <v>1347</v>
      </c>
      <c r="D4" s="1" t="s">
        <v>1610</v>
      </c>
      <c r="E4" s="1" t="s">
        <v>1003</v>
      </c>
      <c r="F4" s="2" t="s">
        <v>1041</v>
      </c>
      <c r="G4" s="2" t="s">
        <v>1304</v>
      </c>
      <c r="H4" s="144" t="s">
        <v>1612</v>
      </c>
      <c r="I4" s="1" t="s">
        <v>1308</v>
      </c>
      <c r="J4" s="201" t="s">
        <v>1306</v>
      </c>
      <c r="K4" s="201" t="s">
        <v>1488</v>
      </c>
      <c r="L4" s="1" t="s">
        <v>1398</v>
      </c>
      <c r="M4" s="1" t="s">
        <v>1368</v>
      </c>
      <c r="N4" s="1" t="s">
        <v>1369</v>
      </c>
      <c r="O4" s="1" t="s">
        <v>962</v>
      </c>
      <c r="P4" s="2" t="s">
        <v>1611</v>
      </c>
      <c r="Q4" s="2" t="s">
        <v>1611</v>
      </c>
      <c r="R4" s="1" t="s">
        <v>1307</v>
      </c>
      <c r="S4" s="1" t="s">
        <v>1609</v>
      </c>
      <c r="T4" s="1" t="s">
        <v>1273</v>
      </c>
      <c r="U4" s="1" t="s">
        <v>1740</v>
      </c>
      <c r="V4" s="1" t="s">
        <v>1742</v>
      </c>
      <c r="W4" s="1" t="s">
        <v>1742</v>
      </c>
      <c r="X4" s="1" t="s">
        <v>1742</v>
      </c>
      <c r="Y4" s="1" t="s">
        <v>1742</v>
      </c>
      <c r="Z4" s="1" t="s">
        <v>1742</v>
      </c>
      <c r="AA4" s="1" t="s">
        <v>1742</v>
      </c>
      <c r="AB4" s="1" t="s">
        <v>1742</v>
      </c>
      <c r="AC4" s="1" t="s">
        <v>1742</v>
      </c>
      <c r="AD4" s="1" t="s">
        <v>1742</v>
      </c>
      <c r="AE4" s="1" t="s">
        <v>1742</v>
      </c>
      <c r="AF4" s="1" t="s">
        <v>1742</v>
      </c>
      <c r="AG4" s="1" t="s">
        <v>1742</v>
      </c>
      <c r="AH4" s="1" t="s">
        <v>1742</v>
      </c>
      <c r="AI4" s="1" t="s">
        <v>1741</v>
      </c>
      <c r="AJ4" s="1" t="s">
        <v>1741</v>
      </c>
      <c r="AK4" s="1" t="s">
        <v>1741</v>
      </c>
      <c r="AL4" s="1" t="s">
        <v>1741</v>
      </c>
      <c r="AM4" s="1" t="s">
        <v>1741</v>
      </c>
      <c r="AN4" s="1" t="s">
        <v>1741</v>
      </c>
      <c r="AO4" s="1" t="s">
        <v>1741</v>
      </c>
      <c r="AP4" s="1" t="s">
        <v>1741</v>
      </c>
      <c r="AQ4" s="1" t="s">
        <v>1741</v>
      </c>
    </row>
    <row r="5" spans="1:43" ht="25.5" customHeight="1">
      <c r="A5" s="6" t="s">
        <v>1399</v>
      </c>
      <c r="B5" s="7">
        <v>2009</v>
      </c>
      <c r="C5" s="7">
        <f aca="true" t="shared" si="0" ref="C5:C68">IF(ISBLANK(D5),0,MONTH(D5))</f>
        <v>1</v>
      </c>
      <c r="D5" s="8">
        <v>39818</v>
      </c>
      <c r="E5" s="9" t="s">
        <v>1767</v>
      </c>
      <c r="F5" s="10" t="s">
        <v>1768</v>
      </c>
      <c r="G5" s="11" t="s">
        <v>1749</v>
      </c>
      <c r="H5" s="145">
        <v>48</v>
      </c>
      <c r="I5" s="108" t="s">
        <v>1364</v>
      </c>
      <c r="J5" s="95" t="s">
        <v>1613</v>
      </c>
      <c r="K5" s="95" t="s">
        <v>1489</v>
      </c>
      <c r="L5" s="12" t="s">
        <v>915</v>
      </c>
      <c r="M5" s="12" t="s">
        <v>1487</v>
      </c>
      <c r="N5" s="12" t="s">
        <v>1376</v>
      </c>
      <c r="O5" s="12" t="s">
        <v>1420</v>
      </c>
      <c r="P5" s="13">
        <v>2800</v>
      </c>
      <c r="Q5" s="10"/>
      <c r="R5" s="10"/>
      <c r="S5" s="230" t="s">
        <v>1421</v>
      </c>
      <c r="T5" s="14" t="s">
        <v>1421</v>
      </c>
      <c r="U5" s="15"/>
      <c r="V5" s="16"/>
      <c r="W5" s="17"/>
      <c r="X5" s="17"/>
      <c r="Y5" s="18"/>
      <c r="Z5" s="18"/>
      <c r="AA5" s="18"/>
      <c r="AB5" s="18"/>
      <c r="AC5" s="18"/>
      <c r="AD5" s="18"/>
      <c r="AE5" s="18"/>
      <c r="AF5" s="18"/>
      <c r="AG5" s="18"/>
      <c r="AH5" s="19"/>
      <c r="AI5" s="20"/>
      <c r="AJ5" s="20"/>
      <c r="AK5" s="20"/>
      <c r="AL5" s="20"/>
      <c r="AM5" s="20"/>
      <c r="AN5" s="20"/>
      <c r="AO5" s="20"/>
      <c r="AP5" s="20"/>
      <c r="AQ5" s="20"/>
    </row>
    <row r="6" spans="1:43" ht="25.5" customHeight="1">
      <c r="A6" s="6" t="s">
        <v>1400</v>
      </c>
      <c r="B6" s="7">
        <v>2009</v>
      </c>
      <c r="C6" s="7">
        <f t="shared" si="0"/>
        <v>1</v>
      </c>
      <c r="D6" s="21">
        <v>39819</v>
      </c>
      <c r="E6" s="9">
        <v>3003</v>
      </c>
      <c r="F6" s="10" t="s">
        <v>1769</v>
      </c>
      <c r="G6" s="11" t="s">
        <v>1749</v>
      </c>
      <c r="H6" s="145">
        <v>57</v>
      </c>
      <c r="I6" s="108" t="s">
        <v>1364</v>
      </c>
      <c r="J6" s="95" t="s">
        <v>916</v>
      </c>
      <c r="K6" s="95" t="s">
        <v>916</v>
      </c>
      <c r="L6" s="12" t="s">
        <v>1770</v>
      </c>
      <c r="M6" s="12" t="s">
        <v>1746</v>
      </c>
      <c r="N6" s="12" t="s">
        <v>1376</v>
      </c>
      <c r="O6" s="12" t="s">
        <v>1420</v>
      </c>
      <c r="P6" s="13">
        <v>3500</v>
      </c>
      <c r="Q6" s="10"/>
      <c r="R6" s="10"/>
      <c r="S6" s="230" t="s">
        <v>1421</v>
      </c>
      <c r="T6" s="14" t="s">
        <v>1421</v>
      </c>
      <c r="U6" s="15"/>
      <c r="V6" s="16"/>
      <c r="W6" s="16"/>
      <c r="X6" s="17"/>
      <c r="Y6" s="18"/>
      <c r="Z6" s="18"/>
      <c r="AA6" s="18"/>
      <c r="AB6" s="18"/>
      <c r="AC6" s="18"/>
      <c r="AD6" s="18"/>
      <c r="AE6" s="18"/>
      <c r="AF6" s="18"/>
      <c r="AG6" s="18"/>
      <c r="AH6" s="19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25.5" customHeight="1">
      <c r="A7" s="6" t="s">
        <v>1401</v>
      </c>
      <c r="B7" s="7">
        <v>2009</v>
      </c>
      <c r="C7" s="7">
        <f t="shared" si="0"/>
        <v>1</v>
      </c>
      <c r="D7" s="8">
        <v>39821</v>
      </c>
      <c r="E7" s="9" t="s">
        <v>1771</v>
      </c>
      <c r="F7" s="10" t="s">
        <v>1772</v>
      </c>
      <c r="G7" s="11" t="s">
        <v>1749</v>
      </c>
      <c r="H7" s="145">
        <v>60</v>
      </c>
      <c r="I7" s="108" t="s">
        <v>1364</v>
      </c>
      <c r="J7" s="95" t="s">
        <v>1753</v>
      </c>
      <c r="K7" s="95" t="s">
        <v>1489</v>
      </c>
      <c r="L7" s="12" t="s">
        <v>959</v>
      </c>
      <c r="M7" s="12" t="s">
        <v>1375</v>
      </c>
      <c r="N7" s="12" t="s">
        <v>1376</v>
      </c>
      <c r="O7" s="12" t="s">
        <v>1420</v>
      </c>
      <c r="P7" s="22">
        <v>2800</v>
      </c>
      <c r="Q7" s="10"/>
      <c r="R7" s="10"/>
      <c r="S7" s="230" t="s">
        <v>1421</v>
      </c>
      <c r="T7" s="14" t="s">
        <v>1421</v>
      </c>
      <c r="U7" s="20"/>
      <c r="V7" s="23"/>
      <c r="W7" s="17"/>
      <c r="X7" s="17"/>
      <c r="Y7" s="18"/>
      <c r="Z7" s="18"/>
      <c r="AA7" s="18"/>
      <c r="AB7" s="18"/>
      <c r="AC7" s="18"/>
      <c r="AD7" s="18"/>
      <c r="AE7" s="18"/>
      <c r="AF7" s="18"/>
      <c r="AG7" s="18"/>
      <c r="AH7" s="19"/>
      <c r="AI7" s="20"/>
      <c r="AJ7" s="20"/>
      <c r="AK7" s="20"/>
      <c r="AL7" s="20"/>
      <c r="AM7" s="20"/>
      <c r="AN7" s="20"/>
      <c r="AO7" s="20"/>
      <c r="AP7" s="20"/>
      <c r="AQ7" s="20"/>
    </row>
    <row r="8" spans="1:43" ht="25.5" customHeight="1">
      <c r="A8" s="6" t="s">
        <v>1402</v>
      </c>
      <c r="B8" s="7">
        <v>2009</v>
      </c>
      <c r="C8" s="7">
        <f t="shared" si="0"/>
        <v>1</v>
      </c>
      <c r="D8" s="21">
        <v>39821</v>
      </c>
      <c r="E8" s="9" t="s">
        <v>1773</v>
      </c>
      <c r="F8" s="10" t="s">
        <v>1798</v>
      </c>
      <c r="G8" s="24" t="s">
        <v>1749</v>
      </c>
      <c r="H8" s="145">
        <v>26</v>
      </c>
      <c r="I8" s="108" t="s">
        <v>1364</v>
      </c>
      <c r="J8" s="95" t="s">
        <v>1528</v>
      </c>
      <c r="K8" s="95" t="s">
        <v>1489</v>
      </c>
      <c r="L8" s="12" t="s">
        <v>1528</v>
      </c>
      <c r="M8" s="12" t="s">
        <v>1375</v>
      </c>
      <c r="N8" s="12" t="s">
        <v>1376</v>
      </c>
      <c r="O8" s="12" t="s">
        <v>1420</v>
      </c>
      <c r="P8" s="13">
        <v>2800</v>
      </c>
      <c r="Q8" s="10"/>
      <c r="R8" s="10"/>
      <c r="S8" s="230" t="s">
        <v>1421</v>
      </c>
      <c r="T8" s="14" t="s">
        <v>1421</v>
      </c>
      <c r="U8" s="15"/>
      <c r="V8" s="16"/>
      <c r="W8" s="16"/>
      <c r="X8" s="16"/>
      <c r="Y8" s="16"/>
      <c r="Z8" s="18"/>
      <c r="AA8" s="18"/>
      <c r="AB8" s="18"/>
      <c r="AC8" s="18"/>
      <c r="AD8" s="18"/>
      <c r="AE8" s="18"/>
      <c r="AF8" s="18"/>
      <c r="AG8" s="18"/>
      <c r="AH8" s="19"/>
      <c r="AI8" s="20"/>
      <c r="AJ8" s="20"/>
      <c r="AK8" s="20"/>
      <c r="AL8" s="20"/>
      <c r="AM8" s="20"/>
      <c r="AN8" s="20"/>
      <c r="AO8" s="20"/>
      <c r="AP8" s="20"/>
      <c r="AQ8" s="20"/>
    </row>
    <row r="9" spans="1:43" ht="25.5" customHeight="1">
      <c r="A9" s="6" t="s">
        <v>1403</v>
      </c>
      <c r="B9" s="7">
        <v>2009</v>
      </c>
      <c r="C9" s="7">
        <f t="shared" si="0"/>
        <v>1</v>
      </c>
      <c r="D9" s="21">
        <v>39821</v>
      </c>
      <c r="E9" s="9" t="s">
        <v>1799</v>
      </c>
      <c r="F9" s="10" t="s">
        <v>1800</v>
      </c>
      <c r="G9" s="24" t="s">
        <v>1749</v>
      </c>
      <c r="H9" s="145">
        <v>42</v>
      </c>
      <c r="I9" s="108" t="s">
        <v>1750</v>
      </c>
      <c r="J9" s="95" t="s">
        <v>1166</v>
      </c>
      <c r="K9" s="95" t="s">
        <v>1489</v>
      </c>
      <c r="L9" s="12" t="s">
        <v>1166</v>
      </c>
      <c r="M9" s="12" t="s">
        <v>1487</v>
      </c>
      <c r="N9" s="12" t="s">
        <v>1374</v>
      </c>
      <c r="O9" s="12" t="s">
        <v>1602</v>
      </c>
      <c r="P9" s="13">
        <v>2000</v>
      </c>
      <c r="Q9" s="10"/>
      <c r="R9" s="10"/>
      <c r="S9" s="230" t="s">
        <v>1320</v>
      </c>
      <c r="T9" s="14" t="s">
        <v>1801</v>
      </c>
      <c r="U9" s="15"/>
      <c r="V9" s="25"/>
      <c r="W9" s="25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9"/>
      <c r="AI9" s="20"/>
      <c r="AJ9" s="20"/>
      <c r="AK9" s="20"/>
      <c r="AL9" s="20"/>
      <c r="AM9" s="20"/>
      <c r="AN9" s="20"/>
      <c r="AO9" s="20"/>
      <c r="AP9" s="20"/>
      <c r="AQ9" s="20"/>
    </row>
    <row r="10" spans="1:43" ht="25.5" customHeight="1">
      <c r="A10" s="6" t="s">
        <v>1404</v>
      </c>
      <c r="B10" s="7">
        <v>2009</v>
      </c>
      <c r="C10" s="7">
        <f t="shared" si="0"/>
        <v>1</v>
      </c>
      <c r="D10" s="21">
        <v>39826</v>
      </c>
      <c r="E10" s="9" t="s">
        <v>1802</v>
      </c>
      <c r="F10" s="10" t="s">
        <v>1803</v>
      </c>
      <c r="G10" s="11" t="s">
        <v>1749</v>
      </c>
      <c r="H10" s="145">
        <v>42</v>
      </c>
      <c r="I10" s="108" t="s">
        <v>1750</v>
      </c>
      <c r="J10" s="95" t="s">
        <v>1175</v>
      </c>
      <c r="K10" s="95" t="s">
        <v>1489</v>
      </c>
      <c r="L10" s="12" t="s">
        <v>1381</v>
      </c>
      <c r="M10" s="12" t="s">
        <v>1375</v>
      </c>
      <c r="N10" s="12" t="s">
        <v>1376</v>
      </c>
      <c r="O10" s="12" t="s">
        <v>1804</v>
      </c>
      <c r="P10" s="13">
        <v>11000</v>
      </c>
      <c r="Q10" s="10"/>
      <c r="R10" s="10"/>
      <c r="S10" s="230" t="s">
        <v>1268</v>
      </c>
      <c r="T10" s="26" t="s">
        <v>1805</v>
      </c>
      <c r="U10" s="15"/>
      <c r="V10" s="15"/>
      <c r="W10" s="15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9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1:43" ht="25.5" customHeight="1">
      <c r="A11" s="6" t="s">
        <v>1405</v>
      </c>
      <c r="B11" s="7">
        <v>2009</v>
      </c>
      <c r="C11" s="7">
        <f t="shared" si="0"/>
        <v>1</v>
      </c>
      <c r="D11" s="21">
        <v>39826</v>
      </c>
      <c r="E11" s="9" t="s">
        <v>1806</v>
      </c>
      <c r="F11" s="10" t="s">
        <v>1807</v>
      </c>
      <c r="G11" s="24" t="s">
        <v>1749</v>
      </c>
      <c r="H11" s="145">
        <v>8</v>
      </c>
      <c r="I11" s="108" t="s">
        <v>1750</v>
      </c>
      <c r="J11" s="95" t="s">
        <v>1754</v>
      </c>
      <c r="K11" s="95" t="s">
        <v>1754</v>
      </c>
      <c r="L11" s="12" t="s">
        <v>1289</v>
      </c>
      <c r="M11" s="12" t="s">
        <v>1373</v>
      </c>
      <c r="N11" s="12" t="s">
        <v>1376</v>
      </c>
      <c r="O11" s="12" t="s">
        <v>1179</v>
      </c>
      <c r="P11" s="13">
        <v>2000</v>
      </c>
      <c r="Q11" s="10"/>
      <c r="R11" s="10"/>
      <c r="S11" s="230" t="s">
        <v>1271</v>
      </c>
      <c r="T11" s="14" t="s">
        <v>1271</v>
      </c>
      <c r="U11" s="15"/>
      <c r="V11" s="16"/>
      <c r="W11" s="16"/>
      <c r="X11" s="16"/>
      <c r="Y11" s="16"/>
      <c r="Z11" s="16"/>
      <c r="AA11" s="16"/>
      <c r="AB11" s="18"/>
      <c r="AC11" s="18"/>
      <c r="AD11" s="18"/>
      <c r="AE11" s="18"/>
      <c r="AF11" s="18"/>
      <c r="AG11" s="18"/>
      <c r="AH11" s="19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1:43" ht="25.5" customHeight="1">
      <c r="A12" s="6" t="s">
        <v>1406</v>
      </c>
      <c r="B12" s="7">
        <v>2009</v>
      </c>
      <c r="C12" s="7">
        <f t="shared" si="0"/>
        <v>1</v>
      </c>
      <c r="D12" s="21">
        <v>39826</v>
      </c>
      <c r="E12" s="9" t="s">
        <v>1808</v>
      </c>
      <c r="F12" s="10" t="s">
        <v>1809</v>
      </c>
      <c r="G12" s="11" t="s">
        <v>1749</v>
      </c>
      <c r="H12" s="145">
        <v>76</v>
      </c>
      <c r="I12" s="108" t="s">
        <v>1750</v>
      </c>
      <c r="J12" s="95" t="s">
        <v>1285</v>
      </c>
      <c r="K12" s="95" t="s">
        <v>1489</v>
      </c>
      <c r="L12" s="12" t="s">
        <v>1698</v>
      </c>
      <c r="M12" s="12" t="s">
        <v>1375</v>
      </c>
      <c r="N12" s="12" t="s">
        <v>1376</v>
      </c>
      <c r="O12" s="12" t="s">
        <v>1173</v>
      </c>
      <c r="P12" s="13">
        <v>1000</v>
      </c>
      <c r="Q12" s="10"/>
      <c r="R12" s="10"/>
      <c r="S12" s="230" t="s">
        <v>1268</v>
      </c>
      <c r="T12" s="14" t="s">
        <v>1810</v>
      </c>
      <c r="U12" s="15"/>
      <c r="V12" s="16"/>
      <c r="W12" s="19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9"/>
      <c r="AI12" s="20"/>
      <c r="AJ12" s="20"/>
      <c r="AK12" s="20"/>
      <c r="AL12" s="20"/>
      <c r="AM12" s="20"/>
      <c r="AN12" s="20"/>
      <c r="AO12" s="20"/>
      <c r="AP12" s="20"/>
      <c r="AQ12" s="20"/>
    </row>
    <row r="13" spans="1:43" ht="27.75" customHeight="1">
      <c r="A13" s="6" t="s">
        <v>1407</v>
      </c>
      <c r="B13" s="7">
        <v>2009</v>
      </c>
      <c r="C13" s="7">
        <f t="shared" si="0"/>
        <v>1</v>
      </c>
      <c r="D13" s="21">
        <v>39826</v>
      </c>
      <c r="E13" s="9" t="s">
        <v>1811</v>
      </c>
      <c r="F13" s="10" t="s">
        <v>1812</v>
      </c>
      <c r="G13" s="24" t="s">
        <v>1206</v>
      </c>
      <c r="H13" s="145">
        <v>36</v>
      </c>
      <c r="I13" s="108" t="s">
        <v>1750</v>
      </c>
      <c r="J13" s="95" t="s">
        <v>1813</v>
      </c>
      <c r="K13" s="95" t="s">
        <v>1739</v>
      </c>
      <c r="L13" s="12" t="s">
        <v>1813</v>
      </c>
      <c r="M13" s="12" t="s">
        <v>1375</v>
      </c>
      <c r="N13" s="12" t="s">
        <v>1376</v>
      </c>
      <c r="O13" s="12" t="s">
        <v>5</v>
      </c>
      <c r="P13" s="13">
        <v>16000</v>
      </c>
      <c r="Q13" s="10"/>
      <c r="R13" s="10"/>
      <c r="S13" s="230" t="s">
        <v>1268</v>
      </c>
      <c r="T13" s="14" t="s">
        <v>1814</v>
      </c>
      <c r="U13" s="15"/>
      <c r="V13" s="15"/>
      <c r="W13" s="19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9"/>
      <c r="AI13" s="20"/>
      <c r="AJ13" s="20"/>
      <c r="AK13" s="20"/>
      <c r="AL13" s="20"/>
      <c r="AM13" s="20"/>
      <c r="AN13" s="20"/>
      <c r="AO13" s="20"/>
      <c r="AP13" s="20"/>
      <c r="AQ13" s="20"/>
    </row>
    <row r="14" spans="1:43" ht="25.5" customHeight="1">
      <c r="A14" s="6" t="s">
        <v>1408</v>
      </c>
      <c r="B14" s="7">
        <v>2009</v>
      </c>
      <c r="C14" s="7">
        <f t="shared" si="0"/>
        <v>1</v>
      </c>
      <c r="D14" s="21">
        <v>39826</v>
      </c>
      <c r="E14" s="9">
        <v>3038</v>
      </c>
      <c r="F14" s="10" t="s">
        <v>1815</v>
      </c>
      <c r="G14" s="11" t="s">
        <v>1206</v>
      </c>
      <c r="H14" s="145">
        <v>29</v>
      </c>
      <c r="I14" s="108" t="s">
        <v>1364</v>
      </c>
      <c r="J14" s="95" t="s">
        <v>1753</v>
      </c>
      <c r="K14" s="95" t="s">
        <v>1489</v>
      </c>
      <c r="L14" s="12" t="s">
        <v>1695</v>
      </c>
      <c r="M14" s="12" t="s">
        <v>1373</v>
      </c>
      <c r="N14" s="12" t="s">
        <v>1376</v>
      </c>
      <c r="O14" s="12" t="s">
        <v>1420</v>
      </c>
      <c r="P14" s="13">
        <v>3450</v>
      </c>
      <c r="Q14" s="10"/>
      <c r="R14" s="10"/>
      <c r="S14" s="230" t="s">
        <v>1421</v>
      </c>
      <c r="T14" s="14" t="s">
        <v>1421</v>
      </c>
      <c r="U14" s="15"/>
      <c r="V14" s="15"/>
      <c r="W14" s="15"/>
      <c r="X14" s="16"/>
      <c r="Y14" s="18"/>
      <c r="Z14" s="18"/>
      <c r="AA14" s="18"/>
      <c r="AB14" s="18"/>
      <c r="AC14" s="18"/>
      <c r="AD14" s="18"/>
      <c r="AE14" s="18"/>
      <c r="AF14" s="18"/>
      <c r="AG14" s="18"/>
      <c r="AH14" s="19"/>
      <c r="AI14" s="20"/>
      <c r="AJ14" s="20"/>
      <c r="AK14" s="20"/>
      <c r="AL14" s="20"/>
      <c r="AM14" s="20"/>
      <c r="AN14" s="20"/>
      <c r="AO14" s="20"/>
      <c r="AP14" s="20"/>
      <c r="AQ14" s="20"/>
    </row>
    <row r="15" spans="1:43" ht="25.5" customHeight="1">
      <c r="A15" s="6" t="s">
        <v>1409</v>
      </c>
      <c r="B15" s="7">
        <v>2009</v>
      </c>
      <c r="C15" s="7">
        <f t="shared" si="0"/>
        <v>1</v>
      </c>
      <c r="D15" s="21">
        <v>39826</v>
      </c>
      <c r="E15" s="9" t="s">
        <v>1816</v>
      </c>
      <c r="F15" s="10" t="s">
        <v>1817</v>
      </c>
      <c r="G15" s="11" t="s">
        <v>1749</v>
      </c>
      <c r="H15" s="145">
        <v>48</v>
      </c>
      <c r="I15" s="108" t="s">
        <v>1364</v>
      </c>
      <c r="J15" s="95" t="s">
        <v>1503</v>
      </c>
      <c r="K15" s="95" t="s">
        <v>1489</v>
      </c>
      <c r="L15" s="12" t="s">
        <v>1177</v>
      </c>
      <c r="M15" s="12" t="s">
        <v>1487</v>
      </c>
      <c r="N15" s="12" t="s">
        <v>1376</v>
      </c>
      <c r="O15" s="12" t="s">
        <v>1420</v>
      </c>
      <c r="P15" s="13">
        <v>3550</v>
      </c>
      <c r="Q15" s="10"/>
      <c r="R15" s="10"/>
      <c r="S15" s="230" t="s">
        <v>1421</v>
      </c>
      <c r="T15" s="14" t="s">
        <v>1421</v>
      </c>
      <c r="U15" s="15"/>
      <c r="V15" s="15"/>
      <c r="W15" s="20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9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43" ht="25.5" customHeight="1">
      <c r="A16" s="6" t="s">
        <v>1042</v>
      </c>
      <c r="B16" s="7">
        <v>2009</v>
      </c>
      <c r="C16" s="7">
        <f t="shared" si="0"/>
        <v>1</v>
      </c>
      <c r="D16" s="21">
        <v>39826</v>
      </c>
      <c r="E16" s="9" t="s">
        <v>1818</v>
      </c>
      <c r="F16" s="10" t="s">
        <v>1819</v>
      </c>
      <c r="G16" s="24" t="s">
        <v>1749</v>
      </c>
      <c r="H16" s="145">
        <v>73</v>
      </c>
      <c r="I16" s="109" t="s">
        <v>1750</v>
      </c>
      <c r="J16" s="95" t="s">
        <v>1820</v>
      </c>
      <c r="K16" s="95" t="s">
        <v>1820</v>
      </c>
      <c r="L16" s="12" t="s">
        <v>1821</v>
      </c>
      <c r="M16" s="12" t="s">
        <v>1487</v>
      </c>
      <c r="N16" s="12" t="s">
        <v>1376</v>
      </c>
      <c r="O16" s="12" t="s">
        <v>0</v>
      </c>
      <c r="P16" s="13">
        <v>1000</v>
      </c>
      <c r="Q16" s="10"/>
      <c r="R16" s="10"/>
      <c r="S16" s="230" t="s">
        <v>1267</v>
      </c>
      <c r="T16" s="14" t="s">
        <v>1</v>
      </c>
      <c r="U16" s="15"/>
      <c r="V16" s="15"/>
      <c r="W16" s="27"/>
      <c r="X16" s="28"/>
      <c r="Y16" s="28"/>
      <c r="Z16" s="18"/>
      <c r="AA16" s="18"/>
      <c r="AB16" s="18"/>
      <c r="AC16" s="18"/>
      <c r="AD16" s="18"/>
      <c r="AE16" s="18"/>
      <c r="AF16" s="18"/>
      <c r="AG16" s="18"/>
      <c r="AH16" s="19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1:43" ht="25.5" customHeight="1">
      <c r="A17" s="6" t="s">
        <v>1043</v>
      </c>
      <c r="B17" s="7">
        <v>2009</v>
      </c>
      <c r="C17" s="7">
        <f t="shared" si="0"/>
        <v>1</v>
      </c>
      <c r="D17" s="21">
        <v>39826</v>
      </c>
      <c r="E17" s="9" t="s">
        <v>2</v>
      </c>
      <c r="F17" s="10" t="s">
        <v>3</v>
      </c>
      <c r="G17" s="11" t="s">
        <v>1749</v>
      </c>
      <c r="H17" s="145">
        <v>69</v>
      </c>
      <c r="I17" s="108" t="s">
        <v>1750</v>
      </c>
      <c r="J17" s="95" t="s">
        <v>1754</v>
      </c>
      <c r="K17" s="95" t="s">
        <v>1754</v>
      </c>
      <c r="L17" s="12" t="s">
        <v>1203</v>
      </c>
      <c r="M17" s="12" t="s">
        <v>1615</v>
      </c>
      <c r="N17" s="12" t="s">
        <v>1376</v>
      </c>
      <c r="O17" s="12" t="s">
        <v>893</v>
      </c>
      <c r="P17" s="13">
        <v>6000</v>
      </c>
      <c r="Q17" s="10"/>
      <c r="R17" s="10"/>
      <c r="S17" s="230" t="s">
        <v>1268</v>
      </c>
      <c r="T17" s="14" t="s">
        <v>4</v>
      </c>
      <c r="U17" s="15"/>
      <c r="V17" s="15"/>
      <c r="W17" s="19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9"/>
      <c r="AI17" s="20"/>
      <c r="AJ17" s="20"/>
      <c r="AK17" s="20"/>
      <c r="AL17" s="20"/>
      <c r="AM17" s="20"/>
      <c r="AN17" s="20"/>
      <c r="AO17" s="20"/>
      <c r="AP17" s="20"/>
      <c r="AQ17" s="20"/>
    </row>
    <row r="18" spans="1:43" ht="25.5" customHeight="1">
      <c r="A18" s="6" t="s">
        <v>1044</v>
      </c>
      <c r="B18" s="7">
        <v>2009</v>
      </c>
      <c r="C18" s="7">
        <f t="shared" si="0"/>
        <v>1</v>
      </c>
      <c r="D18" s="21">
        <v>39828</v>
      </c>
      <c r="E18" s="9" t="s">
        <v>6</v>
      </c>
      <c r="F18" s="10" t="s">
        <v>7</v>
      </c>
      <c r="G18" s="11" t="s">
        <v>1206</v>
      </c>
      <c r="H18" s="145">
        <v>51</v>
      </c>
      <c r="I18" s="108" t="s">
        <v>1750</v>
      </c>
      <c r="J18" s="95" t="s">
        <v>1004</v>
      </c>
      <c r="K18" s="95" t="s">
        <v>1489</v>
      </c>
      <c r="L18" s="12" t="s">
        <v>1166</v>
      </c>
      <c r="M18" s="12" t="s">
        <v>1487</v>
      </c>
      <c r="N18" s="12" t="s">
        <v>1376</v>
      </c>
      <c r="O18" s="12" t="s">
        <v>1342</v>
      </c>
      <c r="P18" s="13">
        <v>1500</v>
      </c>
      <c r="Q18" s="10"/>
      <c r="R18" s="10"/>
      <c r="S18" s="230" t="s">
        <v>1268</v>
      </c>
      <c r="T18" s="14" t="s">
        <v>8</v>
      </c>
      <c r="U18" s="15"/>
      <c r="V18" s="15"/>
      <c r="W18" s="20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9"/>
      <c r="AI18" s="20"/>
      <c r="AJ18" s="20"/>
      <c r="AK18" s="20"/>
      <c r="AL18" s="20"/>
      <c r="AM18" s="20"/>
      <c r="AN18" s="20"/>
      <c r="AO18" s="20"/>
      <c r="AP18" s="20"/>
      <c r="AQ18" s="20"/>
    </row>
    <row r="19" spans="1:43" ht="25.5" customHeight="1">
      <c r="A19" s="6" t="s">
        <v>1045</v>
      </c>
      <c r="B19" s="7">
        <v>2009</v>
      </c>
      <c r="C19" s="7">
        <f t="shared" si="0"/>
        <v>1</v>
      </c>
      <c r="D19" s="21">
        <v>39828</v>
      </c>
      <c r="E19" s="9" t="s">
        <v>9</v>
      </c>
      <c r="F19" s="10" t="s">
        <v>10</v>
      </c>
      <c r="G19" s="11" t="s">
        <v>1749</v>
      </c>
      <c r="H19" s="145">
        <v>43</v>
      </c>
      <c r="I19" s="108" t="s">
        <v>1364</v>
      </c>
      <c r="J19" s="95" t="s">
        <v>1184</v>
      </c>
      <c r="K19" s="95" t="s">
        <v>1184</v>
      </c>
      <c r="L19" s="12" t="s">
        <v>1171</v>
      </c>
      <c r="M19" s="12" t="s">
        <v>1375</v>
      </c>
      <c r="N19" s="12" t="s">
        <v>1376</v>
      </c>
      <c r="O19" s="12" t="s">
        <v>1420</v>
      </c>
      <c r="P19" s="13">
        <v>2500</v>
      </c>
      <c r="Q19" s="10"/>
      <c r="R19" s="10"/>
      <c r="S19" s="230" t="s">
        <v>1421</v>
      </c>
      <c r="T19" s="14" t="s">
        <v>1421</v>
      </c>
      <c r="U19" s="15"/>
      <c r="V19" s="15"/>
      <c r="W19" s="25"/>
      <c r="X19" s="16"/>
      <c r="Y19" s="18"/>
      <c r="Z19" s="18"/>
      <c r="AA19" s="18"/>
      <c r="AB19" s="18"/>
      <c r="AC19" s="18"/>
      <c r="AD19" s="18"/>
      <c r="AE19" s="18"/>
      <c r="AF19" s="18"/>
      <c r="AG19" s="18"/>
      <c r="AH19" s="19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1:43" ht="25.5" customHeight="1">
      <c r="A20" s="6" t="s">
        <v>1046</v>
      </c>
      <c r="B20" s="7">
        <v>2009</v>
      </c>
      <c r="C20" s="7">
        <f t="shared" si="0"/>
        <v>1</v>
      </c>
      <c r="D20" s="21">
        <v>39828</v>
      </c>
      <c r="E20" s="9" t="s">
        <v>11</v>
      </c>
      <c r="F20" s="29" t="s">
        <v>12</v>
      </c>
      <c r="G20" s="11" t="s">
        <v>1749</v>
      </c>
      <c r="H20" s="145">
        <v>66</v>
      </c>
      <c r="I20" s="108" t="s">
        <v>1364</v>
      </c>
      <c r="J20" s="95" t="s">
        <v>1753</v>
      </c>
      <c r="K20" s="95" t="s">
        <v>1489</v>
      </c>
      <c r="L20" s="12" t="s">
        <v>1695</v>
      </c>
      <c r="M20" s="12" t="s">
        <v>1486</v>
      </c>
      <c r="N20" s="12" t="s">
        <v>1376</v>
      </c>
      <c r="O20" s="12" t="s">
        <v>1420</v>
      </c>
      <c r="P20" s="13">
        <v>3500</v>
      </c>
      <c r="Q20" s="11"/>
      <c r="R20" s="11"/>
      <c r="S20" s="230" t="s">
        <v>1421</v>
      </c>
      <c r="T20" s="14" t="s">
        <v>1421</v>
      </c>
      <c r="U20" s="15"/>
      <c r="V20" s="15"/>
      <c r="W20" s="15"/>
      <c r="X20" s="16"/>
      <c r="Y20" s="18"/>
      <c r="Z20" s="18"/>
      <c r="AA20" s="18"/>
      <c r="AB20" s="18"/>
      <c r="AC20" s="18"/>
      <c r="AD20" s="18"/>
      <c r="AE20" s="18"/>
      <c r="AF20" s="18"/>
      <c r="AG20" s="18"/>
      <c r="AH20" s="19"/>
      <c r="AI20" s="20"/>
      <c r="AJ20" s="20"/>
      <c r="AK20" s="20"/>
      <c r="AL20" s="20"/>
      <c r="AM20" s="20"/>
      <c r="AN20" s="20"/>
      <c r="AO20" s="20"/>
      <c r="AP20" s="20"/>
      <c r="AQ20" s="20"/>
    </row>
    <row r="21" spans="1:43" ht="25.5" customHeight="1">
      <c r="A21" s="6" t="s">
        <v>1474</v>
      </c>
      <c r="B21" s="7">
        <v>2009</v>
      </c>
      <c r="C21" s="7">
        <f t="shared" si="0"/>
        <v>1</v>
      </c>
      <c r="D21" s="21">
        <v>39833</v>
      </c>
      <c r="E21" s="9" t="s">
        <v>13</v>
      </c>
      <c r="F21" s="29" t="s">
        <v>14</v>
      </c>
      <c r="G21" s="24" t="s">
        <v>1749</v>
      </c>
      <c r="H21" s="145">
        <v>31</v>
      </c>
      <c r="I21" s="108" t="s">
        <v>1750</v>
      </c>
      <c r="J21" s="95" t="s">
        <v>1471</v>
      </c>
      <c r="K21" s="95" t="s">
        <v>1489</v>
      </c>
      <c r="L21" s="12" t="s">
        <v>958</v>
      </c>
      <c r="M21" s="12" t="s">
        <v>1375</v>
      </c>
      <c r="N21" s="12" t="s">
        <v>1376</v>
      </c>
      <c r="O21" s="12" t="s">
        <v>1160</v>
      </c>
      <c r="P21" s="13">
        <v>3000</v>
      </c>
      <c r="Q21" s="11"/>
      <c r="R21" s="11"/>
      <c r="S21" s="230" t="s">
        <v>1268</v>
      </c>
      <c r="T21" s="14" t="s">
        <v>15</v>
      </c>
      <c r="U21" s="15"/>
      <c r="V21" s="15"/>
      <c r="W21" s="15"/>
      <c r="X21" s="16"/>
      <c r="Y21" s="18"/>
      <c r="Z21" s="18"/>
      <c r="AA21" s="18"/>
      <c r="AB21" s="18"/>
      <c r="AC21" s="18"/>
      <c r="AD21" s="18"/>
      <c r="AE21" s="18"/>
      <c r="AF21" s="18"/>
      <c r="AG21" s="18"/>
      <c r="AH21" s="19"/>
      <c r="AI21" s="20"/>
      <c r="AJ21" s="20"/>
      <c r="AK21" s="20"/>
      <c r="AL21" s="20"/>
      <c r="AM21" s="20"/>
      <c r="AN21" s="20"/>
      <c r="AO21" s="20"/>
      <c r="AP21" s="20"/>
      <c r="AQ21" s="20"/>
    </row>
    <row r="22" spans="1:43" ht="25.5" customHeight="1">
      <c r="A22" s="6" t="s">
        <v>1475</v>
      </c>
      <c r="B22" s="7">
        <v>2009</v>
      </c>
      <c r="C22" s="7">
        <f t="shared" si="0"/>
        <v>1</v>
      </c>
      <c r="D22" s="21">
        <v>39833</v>
      </c>
      <c r="E22" s="9" t="s">
        <v>16</v>
      </c>
      <c r="F22" s="29" t="s">
        <v>17</v>
      </c>
      <c r="G22" s="11" t="s">
        <v>1749</v>
      </c>
      <c r="H22" s="145">
        <v>73</v>
      </c>
      <c r="I22" s="108" t="s">
        <v>1750</v>
      </c>
      <c r="J22" s="95" t="s">
        <v>1503</v>
      </c>
      <c r="K22" s="95" t="s">
        <v>1489</v>
      </c>
      <c r="L22" s="12" t="s">
        <v>1200</v>
      </c>
      <c r="M22" s="12" t="s">
        <v>1747</v>
      </c>
      <c r="N22" s="12" t="s">
        <v>1376</v>
      </c>
      <c r="O22" s="12" t="s">
        <v>1197</v>
      </c>
      <c r="P22" s="13">
        <v>500</v>
      </c>
      <c r="Q22" s="11"/>
      <c r="R22" s="11"/>
      <c r="S22" s="230" t="s">
        <v>1222</v>
      </c>
      <c r="T22" s="14" t="s">
        <v>1222</v>
      </c>
      <c r="U22" s="15"/>
      <c r="V22" s="15"/>
      <c r="W22" s="15"/>
      <c r="X22" s="16"/>
      <c r="Y22" s="18"/>
      <c r="Z22" s="18"/>
      <c r="AA22" s="18"/>
      <c r="AB22" s="18"/>
      <c r="AC22" s="18"/>
      <c r="AD22" s="18"/>
      <c r="AE22" s="18"/>
      <c r="AF22" s="18"/>
      <c r="AG22" s="18"/>
      <c r="AH22" s="19"/>
      <c r="AI22" s="20"/>
      <c r="AJ22" s="20"/>
      <c r="AK22" s="20"/>
      <c r="AL22" s="20"/>
      <c r="AM22" s="20"/>
      <c r="AN22" s="20"/>
      <c r="AO22" s="20"/>
      <c r="AP22" s="20"/>
      <c r="AQ22" s="20"/>
    </row>
    <row r="23" spans="1:43" ht="25.5" customHeight="1">
      <c r="A23" s="6" t="s">
        <v>1476</v>
      </c>
      <c r="B23" s="7">
        <v>2009</v>
      </c>
      <c r="C23" s="7">
        <f t="shared" si="0"/>
        <v>1</v>
      </c>
      <c r="D23" s="21">
        <v>39833</v>
      </c>
      <c r="E23" s="9" t="s">
        <v>18</v>
      </c>
      <c r="F23" s="29" t="s">
        <v>19</v>
      </c>
      <c r="G23" s="11" t="s">
        <v>1749</v>
      </c>
      <c r="H23" s="145">
        <v>20</v>
      </c>
      <c r="I23" s="108" t="s">
        <v>1750</v>
      </c>
      <c r="J23" s="95" t="s">
        <v>1760</v>
      </c>
      <c r="K23" s="95" t="s">
        <v>1489</v>
      </c>
      <c r="L23" s="12" t="s">
        <v>1760</v>
      </c>
      <c r="M23" s="12" t="s">
        <v>1224</v>
      </c>
      <c r="N23" s="12" t="s">
        <v>1376</v>
      </c>
      <c r="O23" s="12" t="s">
        <v>1197</v>
      </c>
      <c r="P23" s="13">
        <v>500</v>
      </c>
      <c r="Q23" s="11"/>
      <c r="R23" s="11"/>
      <c r="S23" s="230" t="s">
        <v>1320</v>
      </c>
      <c r="T23" s="14" t="s">
        <v>20</v>
      </c>
      <c r="U23" s="15"/>
      <c r="V23" s="15"/>
      <c r="W23" s="15"/>
      <c r="X23" s="16"/>
      <c r="Y23" s="18"/>
      <c r="Z23" s="18"/>
      <c r="AA23" s="18"/>
      <c r="AB23" s="18"/>
      <c r="AC23" s="18"/>
      <c r="AD23" s="18"/>
      <c r="AE23" s="18"/>
      <c r="AF23" s="18"/>
      <c r="AG23" s="18"/>
      <c r="AH23" s="19"/>
      <c r="AI23" s="20"/>
      <c r="AJ23" s="20"/>
      <c r="AK23" s="20"/>
      <c r="AL23" s="20"/>
      <c r="AM23" s="20"/>
      <c r="AN23" s="20"/>
      <c r="AO23" s="20"/>
      <c r="AP23" s="20"/>
      <c r="AQ23" s="20"/>
    </row>
    <row r="24" spans="1:43" ht="25.5" customHeight="1">
      <c r="A24" s="6" t="s">
        <v>1477</v>
      </c>
      <c r="B24" s="7">
        <v>2009</v>
      </c>
      <c r="C24" s="7">
        <f t="shared" si="0"/>
        <v>1</v>
      </c>
      <c r="D24" s="21">
        <v>39842</v>
      </c>
      <c r="E24" s="9" t="s">
        <v>21</v>
      </c>
      <c r="F24" s="29" t="s">
        <v>22</v>
      </c>
      <c r="G24" s="24" t="s">
        <v>1749</v>
      </c>
      <c r="H24" s="145">
        <v>36</v>
      </c>
      <c r="I24" s="108" t="s">
        <v>1750</v>
      </c>
      <c r="J24" s="95" t="s">
        <v>1761</v>
      </c>
      <c r="K24" s="95" t="s">
        <v>1489</v>
      </c>
      <c r="L24" s="12" t="s">
        <v>1761</v>
      </c>
      <c r="M24" s="12" t="s">
        <v>1375</v>
      </c>
      <c r="N24" s="12" t="s">
        <v>1376</v>
      </c>
      <c r="O24" s="12" t="s">
        <v>1603</v>
      </c>
      <c r="P24" s="13">
        <v>3000</v>
      </c>
      <c r="Q24" s="11"/>
      <c r="R24" s="11"/>
      <c r="S24" s="230" t="s">
        <v>1297</v>
      </c>
      <c r="T24" s="14" t="s">
        <v>23</v>
      </c>
      <c r="U24" s="15"/>
      <c r="V24" s="15"/>
      <c r="W24" s="15"/>
      <c r="X24" s="16"/>
      <c r="Y24" s="18"/>
      <c r="Z24" s="18"/>
      <c r="AA24" s="18"/>
      <c r="AB24" s="18"/>
      <c r="AC24" s="18"/>
      <c r="AD24" s="18"/>
      <c r="AE24" s="18"/>
      <c r="AF24" s="18"/>
      <c r="AG24" s="18"/>
      <c r="AH24" s="19"/>
      <c r="AI24" s="20"/>
      <c r="AJ24" s="20"/>
      <c r="AK24" s="20"/>
      <c r="AL24" s="20"/>
      <c r="AM24" s="20"/>
      <c r="AN24" s="20"/>
      <c r="AO24" s="20"/>
      <c r="AP24" s="20"/>
      <c r="AQ24" s="20"/>
    </row>
    <row r="25" spans="1:43" ht="25.5" customHeight="1">
      <c r="A25" s="6" t="s">
        <v>1478</v>
      </c>
      <c r="B25" s="7">
        <v>2009</v>
      </c>
      <c r="C25" s="7">
        <f t="shared" si="0"/>
        <v>1</v>
      </c>
      <c r="D25" s="21">
        <v>39842</v>
      </c>
      <c r="E25" s="9" t="s">
        <v>24</v>
      </c>
      <c r="F25" s="29" t="s">
        <v>25</v>
      </c>
      <c r="G25" s="11" t="s">
        <v>1749</v>
      </c>
      <c r="H25" s="145">
        <v>32</v>
      </c>
      <c r="I25" s="109" t="s">
        <v>1364</v>
      </c>
      <c r="J25" s="95" t="s">
        <v>1009</v>
      </c>
      <c r="K25" s="95" t="s">
        <v>1489</v>
      </c>
      <c r="L25" s="12" t="s">
        <v>1010</v>
      </c>
      <c r="M25" s="12" t="s">
        <v>1375</v>
      </c>
      <c r="N25" s="12" t="s">
        <v>1376</v>
      </c>
      <c r="O25" s="12" t="s">
        <v>1420</v>
      </c>
      <c r="P25" s="13">
        <v>3500</v>
      </c>
      <c r="Q25" s="11"/>
      <c r="R25" s="11"/>
      <c r="S25" s="230" t="s">
        <v>1421</v>
      </c>
      <c r="T25" s="14" t="s">
        <v>1421</v>
      </c>
      <c r="U25" s="15"/>
      <c r="V25" s="15"/>
      <c r="W25" s="15"/>
      <c r="X25" s="16"/>
      <c r="Y25" s="18"/>
      <c r="Z25" s="18"/>
      <c r="AA25" s="18"/>
      <c r="AB25" s="18"/>
      <c r="AC25" s="18"/>
      <c r="AD25" s="18"/>
      <c r="AE25" s="18"/>
      <c r="AF25" s="18"/>
      <c r="AG25" s="18"/>
      <c r="AH25" s="19"/>
      <c r="AI25" s="20"/>
      <c r="AJ25" s="20"/>
      <c r="AK25" s="20"/>
      <c r="AL25" s="20"/>
      <c r="AM25" s="20"/>
      <c r="AN25" s="20"/>
      <c r="AO25" s="20"/>
      <c r="AP25" s="20"/>
      <c r="AQ25" s="20"/>
    </row>
    <row r="26" spans="1:43" ht="25.5" customHeight="1">
      <c r="A26" s="6" t="s">
        <v>1186</v>
      </c>
      <c r="B26" s="7">
        <v>2009</v>
      </c>
      <c r="C26" s="7">
        <f t="shared" si="0"/>
        <v>1</v>
      </c>
      <c r="D26" s="21">
        <v>39842</v>
      </c>
      <c r="E26" s="9" t="s">
        <v>26</v>
      </c>
      <c r="F26" s="10" t="s">
        <v>27</v>
      </c>
      <c r="G26" s="11" t="s">
        <v>1749</v>
      </c>
      <c r="H26" s="145">
        <v>34</v>
      </c>
      <c r="I26" s="108" t="s">
        <v>1364</v>
      </c>
      <c r="J26" s="95" t="s">
        <v>1317</v>
      </c>
      <c r="K26" s="95" t="s">
        <v>1739</v>
      </c>
      <c r="L26" s="12" t="s">
        <v>1281</v>
      </c>
      <c r="M26" s="12" t="s">
        <v>1615</v>
      </c>
      <c r="N26" s="12" t="s">
        <v>1374</v>
      </c>
      <c r="O26" s="12" t="s">
        <v>1420</v>
      </c>
      <c r="P26" s="31">
        <v>3500</v>
      </c>
      <c r="Q26" s="10"/>
      <c r="R26" s="10"/>
      <c r="S26" s="230" t="s">
        <v>1421</v>
      </c>
      <c r="T26" s="14" t="s">
        <v>1421</v>
      </c>
      <c r="U26" s="15"/>
      <c r="V26" s="19"/>
      <c r="W26" s="19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9"/>
      <c r="AI26" s="20"/>
      <c r="AJ26" s="20"/>
      <c r="AK26" s="20"/>
      <c r="AL26" s="20"/>
      <c r="AM26" s="20"/>
      <c r="AN26" s="20"/>
      <c r="AO26" s="20"/>
      <c r="AP26" s="20"/>
      <c r="AQ26" s="20"/>
    </row>
    <row r="27" spans="1:43" ht="25.5" customHeight="1">
      <c r="A27" s="6" t="s">
        <v>1187</v>
      </c>
      <c r="B27" s="7">
        <v>2009</v>
      </c>
      <c r="C27" s="7">
        <f t="shared" si="0"/>
        <v>1</v>
      </c>
      <c r="D27" s="21">
        <v>39842</v>
      </c>
      <c r="E27" s="9" t="s">
        <v>28</v>
      </c>
      <c r="F27" s="10" t="s">
        <v>29</v>
      </c>
      <c r="G27" s="24" t="s">
        <v>1749</v>
      </c>
      <c r="H27" s="145">
        <v>23</v>
      </c>
      <c r="I27" s="108" t="s">
        <v>160</v>
      </c>
      <c r="J27" s="95" t="s">
        <v>1757</v>
      </c>
      <c r="K27" s="95" t="s">
        <v>1489</v>
      </c>
      <c r="L27" s="12" t="s">
        <v>1757</v>
      </c>
      <c r="M27" s="12" t="s">
        <v>1375</v>
      </c>
      <c r="N27" s="12" t="s">
        <v>1374</v>
      </c>
      <c r="O27" s="12" t="s">
        <v>1420</v>
      </c>
      <c r="P27" s="13">
        <v>6500</v>
      </c>
      <c r="Q27" s="10"/>
      <c r="R27" s="10"/>
      <c r="S27" s="230" t="s">
        <v>1421</v>
      </c>
      <c r="T27" s="26" t="s">
        <v>1421</v>
      </c>
      <c r="U27" s="15"/>
      <c r="V27" s="15"/>
      <c r="W27" s="19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9"/>
      <c r="AI27" s="20"/>
      <c r="AJ27" s="20"/>
      <c r="AK27" s="20"/>
      <c r="AL27" s="20"/>
      <c r="AM27" s="20"/>
      <c r="AN27" s="20"/>
      <c r="AO27" s="20"/>
      <c r="AP27" s="20"/>
      <c r="AQ27" s="20"/>
    </row>
    <row r="28" spans="1:43" ht="25.5" customHeight="1">
      <c r="A28" s="6" t="s">
        <v>1188</v>
      </c>
      <c r="B28" s="7">
        <v>2009</v>
      </c>
      <c r="C28" s="7">
        <f t="shared" si="0"/>
        <v>1</v>
      </c>
      <c r="D28" s="21">
        <v>39842</v>
      </c>
      <c r="E28" s="9" t="s">
        <v>30</v>
      </c>
      <c r="F28" s="10" t="s">
        <v>31</v>
      </c>
      <c r="G28" s="11" t="s">
        <v>1749</v>
      </c>
      <c r="H28" s="145">
        <v>52</v>
      </c>
      <c r="I28" s="108" t="s">
        <v>1364</v>
      </c>
      <c r="J28" s="95" t="s">
        <v>1317</v>
      </c>
      <c r="K28" s="95" t="s">
        <v>1739</v>
      </c>
      <c r="L28" s="12" t="s">
        <v>1281</v>
      </c>
      <c r="M28" s="12" t="s">
        <v>1375</v>
      </c>
      <c r="N28" s="12" t="s">
        <v>1376</v>
      </c>
      <c r="O28" s="12" t="s">
        <v>1420</v>
      </c>
      <c r="P28" s="13">
        <v>3500</v>
      </c>
      <c r="Q28" s="10"/>
      <c r="R28" s="10"/>
      <c r="S28" s="230" t="s">
        <v>1421</v>
      </c>
      <c r="T28" s="14" t="s">
        <v>1421</v>
      </c>
      <c r="U28" s="15"/>
      <c r="V28" s="15"/>
      <c r="W28" s="19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9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3" ht="25.5" customHeight="1">
      <c r="A29" s="6" t="s">
        <v>1189</v>
      </c>
      <c r="B29" s="7">
        <v>2009</v>
      </c>
      <c r="C29" s="7">
        <f t="shared" si="0"/>
        <v>1</v>
      </c>
      <c r="D29" s="21">
        <v>39842</v>
      </c>
      <c r="E29" s="9" t="s">
        <v>32</v>
      </c>
      <c r="F29" s="10" t="s">
        <v>33</v>
      </c>
      <c r="G29" s="11" t="s">
        <v>1749</v>
      </c>
      <c r="H29" s="145">
        <v>55</v>
      </c>
      <c r="I29" s="108" t="s">
        <v>1364</v>
      </c>
      <c r="J29" s="95" t="s">
        <v>1471</v>
      </c>
      <c r="K29" s="95" t="s">
        <v>1489</v>
      </c>
      <c r="L29" s="12" t="s">
        <v>1174</v>
      </c>
      <c r="M29" s="12" t="s">
        <v>1375</v>
      </c>
      <c r="N29" s="12" t="s">
        <v>1376</v>
      </c>
      <c r="O29" s="12" t="s">
        <v>1420</v>
      </c>
      <c r="P29" s="13">
        <v>3500</v>
      </c>
      <c r="Q29" s="10"/>
      <c r="R29" s="10"/>
      <c r="S29" s="230" t="s">
        <v>1421</v>
      </c>
      <c r="T29" s="14" t="s">
        <v>1421</v>
      </c>
      <c r="U29" s="15"/>
      <c r="V29" s="15"/>
      <c r="W29" s="19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9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1:43" ht="25.5" customHeight="1">
      <c r="A30" s="6" t="s">
        <v>1190</v>
      </c>
      <c r="B30" s="7">
        <v>2009</v>
      </c>
      <c r="C30" s="7">
        <f t="shared" si="0"/>
        <v>1</v>
      </c>
      <c r="D30" s="21">
        <v>39842</v>
      </c>
      <c r="E30" s="9" t="s">
        <v>34</v>
      </c>
      <c r="F30" s="10" t="s">
        <v>35</v>
      </c>
      <c r="G30" s="11" t="s">
        <v>1749</v>
      </c>
      <c r="H30" s="145">
        <v>46</v>
      </c>
      <c r="I30" s="108" t="s">
        <v>1364</v>
      </c>
      <c r="J30" s="95" t="s">
        <v>1170</v>
      </c>
      <c r="K30" s="95" t="s">
        <v>1489</v>
      </c>
      <c r="L30" s="12" t="s">
        <v>1728</v>
      </c>
      <c r="M30" s="12" t="s">
        <v>1375</v>
      </c>
      <c r="N30" s="12" t="s">
        <v>1376</v>
      </c>
      <c r="O30" s="12" t="s">
        <v>1420</v>
      </c>
      <c r="P30" s="13">
        <v>3500</v>
      </c>
      <c r="Q30" s="10"/>
      <c r="R30" s="10"/>
      <c r="S30" s="230" t="s">
        <v>1421</v>
      </c>
      <c r="T30" s="14" t="s">
        <v>1421</v>
      </c>
      <c r="U30" s="15"/>
      <c r="V30" s="19"/>
      <c r="W30" s="19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9"/>
      <c r="AI30" s="20"/>
      <c r="AJ30" s="20"/>
      <c r="AK30" s="20"/>
      <c r="AL30" s="20"/>
      <c r="AM30" s="20"/>
      <c r="AN30" s="20"/>
      <c r="AO30" s="20"/>
      <c r="AP30" s="20"/>
      <c r="AQ30" s="20"/>
    </row>
    <row r="31" spans="1:43" ht="25.5" customHeight="1">
      <c r="A31" s="6" t="s">
        <v>1191</v>
      </c>
      <c r="B31" s="7">
        <v>2009</v>
      </c>
      <c r="C31" s="7">
        <f t="shared" si="0"/>
        <v>1</v>
      </c>
      <c r="D31" s="21">
        <v>39842</v>
      </c>
      <c r="E31" s="9" t="s">
        <v>36</v>
      </c>
      <c r="F31" s="10" t="s">
        <v>37</v>
      </c>
      <c r="G31" s="11" t="s">
        <v>1749</v>
      </c>
      <c r="H31" s="145">
        <v>52</v>
      </c>
      <c r="I31" s="108" t="s">
        <v>1750</v>
      </c>
      <c r="J31" s="95" t="s">
        <v>1496</v>
      </c>
      <c r="K31" s="95" t="s">
        <v>1490</v>
      </c>
      <c r="L31" s="12" t="s">
        <v>38</v>
      </c>
      <c r="M31" s="12" t="s">
        <v>1373</v>
      </c>
      <c r="N31" s="12" t="s">
        <v>1376</v>
      </c>
      <c r="O31" s="12" t="s">
        <v>39</v>
      </c>
      <c r="P31" s="13">
        <v>1000</v>
      </c>
      <c r="Q31" s="10"/>
      <c r="R31" s="10"/>
      <c r="S31" s="230" t="s">
        <v>1268</v>
      </c>
      <c r="T31" s="14" t="s">
        <v>40</v>
      </c>
      <c r="U31" s="15"/>
      <c r="V31" s="15"/>
      <c r="W31" s="15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9"/>
      <c r="AI31" s="20"/>
      <c r="AJ31" s="20"/>
      <c r="AK31" s="20"/>
      <c r="AL31" s="20"/>
      <c r="AM31" s="20"/>
      <c r="AN31" s="20"/>
      <c r="AO31" s="20"/>
      <c r="AP31" s="20"/>
      <c r="AQ31" s="20"/>
    </row>
    <row r="32" spans="1:43" ht="25.5" customHeight="1">
      <c r="A32" s="6" t="s">
        <v>1192</v>
      </c>
      <c r="B32" s="7">
        <v>2009</v>
      </c>
      <c r="C32" s="7">
        <f t="shared" si="0"/>
        <v>1</v>
      </c>
      <c r="D32" s="32">
        <v>39842</v>
      </c>
      <c r="E32" s="9" t="s">
        <v>41</v>
      </c>
      <c r="F32" s="33" t="s">
        <v>42</v>
      </c>
      <c r="G32" s="11" t="s">
        <v>1749</v>
      </c>
      <c r="H32" s="146">
        <v>68</v>
      </c>
      <c r="I32" s="108" t="s">
        <v>1364</v>
      </c>
      <c r="J32" s="95" t="s">
        <v>1184</v>
      </c>
      <c r="K32" s="95" t="s">
        <v>1184</v>
      </c>
      <c r="L32" s="12" t="s">
        <v>1181</v>
      </c>
      <c r="M32" s="12" t="s">
        <v>1375</v>
      </c>
      <c r="N32" s="12" t="s">
        <v>1376</v>
      </c>
      <c r="O32" s="12" t="s">
        <v>1420</v>
      </c>
      <c r="P32" s="13">
        <v>3000</v>
      </c>
      <c r="Q32" s="33"/>
      <c r="R32" s="33"/>
      <c r="S32" s="230" t="s">
        <v>1421</v>
      </c>
      <c r="T32" s="34" t="s">
        <v>1421</v>
      </c>
      <c r="U32" s="15"/>
      <c r="V32" s="27"/>
      <c r="W32" s="35"/>
      <c r="X32" s="28"/>
      <c r="Y32" s="28"/>
      <c r="Z32" s="28"/>
      <c r="AA32" s="28"/>
      <c r="AB32" s="18"/>
      <c r="AC32" s="18"/>
      <c r="AD32" s="18"/>
      <c r="AE32" s="18"/>
      <c r="AF32" s="18"/>
      <c r="AG32" s="18"/>
      <c r="AH32" s="19"/>
      <c r="AI32" s="20"/>
      <c r="AJ32" s="20"/>
      <c r="AK32" s="20"/>
      <c r="AL32" s="20"/>
      <c r="AM32" s="20"/>
      <c r="AN32" s="20"/>
      <c r="AO32" s="20"/>
      <c r="AP32" s="20"/>
      <c r="AQ32" s="20"/>
    </row>
    <row r="33" spans="1:43" ht="25.5" customHeight="1">
      <c r="A33" s="6" t="s">
        <v>1193</v>
      </c>
      <c r="B33" s="7">
        <v>2009</v>
      </c>
      <c r="C33" s="7">
        <f t="shared" si="0"/>
        <v>1</v>
      </c>
      <c r="D33" s="32">
        <v>39842</v>
      </c>
      <c r="E33" s="9" t="s">
        <v>43</v>
      </c>
      <c r="F33" s="36" t="s">
        <v>50</v>
      </c>
      <c r="G33" s="11" t="s">
        <v>1206</v>
      </c>
      <c r="H33" s="146">
        <v>22</v>
      </c>
      <c r="I33" s="108" t="s">
        <v>1750</v>
      </c>
      <c r="J33" s="95" t="s">
        <v>1004</v>
      </c>
      <c r="K33" s="95" t="s">
        <v>1489</v>
      </c>
      <c r="L33" s="12" t="s">
        <v>1605</v>
      </c>
      <c r="M33" s="12" t="s">
        <v>1373</v>
      </c>
      <c r="N33" s="12" t="s">
        <v>1376</v>
      </c>
      <c r="O33" s="12" t="s">
        <v>1287</v>
      </c>
      <c r="P33" s="31">
        <v>500</v>
      </c>
      <c r="Q33" s="37"/>
      <c r="R33" s="37"/>
      <c r="S33" s="231" t="s">
        <v>1222</v>
      </c>
      <c r="T33" s="26" t="s">
        <v>1222</v>
      </c>
      <c r="U33" s="15"/>
      <c r="V33" s="19"/>
      <c r="W33" s="19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9"/>
      <c r="AI33" s="20"/>
      <c r="AJ33" s="20"/>
      <c r="AK33" s="20"/>
      <c r="AL33" s="20"/>
      <c r="AM33" s="20"/>
      <c r="AN33" s="20"/>
      <c r="AO33" s="20"/>
      <c r="AP33" s="20"/>
      <c r="AQ33" s="20"/>
    </row>
    <row r="34" spans="1:43" ht="25.5" customHeight="1">
      <c r="A34" s="6" t="s">
        <v>1194</v>
      </c>
      <c r="B34" s="7">
        <v>2009</v>
      </c>
      <c r="C34" s="7">
        <f t="shared" si="0"/>
        <v>1</v>
      </c>
      <c r="D34" s="32">
        <v>39842</v>
      </c>
      <c r="E34" s="9" t="s">
        <v>51</v>
      </c>
      <c r="F34" s="38" t="s">
        <v>52</v>
      </c>
      <c r="G34" s="24" t="s">
        <v>1206</v>
      </c>
      <c r="H34" s="146">
        <v>33</v>
      </c>
      <c r="I34" s="108" t="s">
        <v>1750</v>
      </c>
      <c r="J34" s="95" t="s">
        <v>1004</v>
      </c>
      <c r="K34" s="95" t="s">
        <v>1489</v>
      </c>
      <c r="L34" s="39" t="s">
        <v>1605</v>
      </c>
      <c r="M34" s="12" t="s">
        <v>1375</v>
      </c>
      <c r="N34" s="12" t="s">
        <v>1376</v>
      </c>
      <c r="O34" s="39" t="s">
        <v>1287</v>
      </c>
      <c r="P34" s="31">
        <v>500</v>
      </c>
      <c r="Q34" s="37"/>
      <c r="R34" s="37"/>
      <c r="S34" s="230" t="s">
        <v>1222</v>
      </c>
      <c r="T34" s="34" t="s">
        <v>1222</v>
      </c>
      <c r="U34" s="15"/>
      <c r="V34" s="19"/>
      <c r="W34" s="19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9"/>
      <c r="AI34" s="20"/>
      <c r="AJ34" s="20"/>
      <c r="AK34" s="20"/>
      <c r="AL34" s="20"/>
      <c r="AM34" s="20"/>
      <c r="AN34" s="20"/>
      <c r="AO34" s="20"/>
      <c r="AP34" s="20"/>
      <c r="AQ34" s="20"/>
    </row>
    <row r="35" spans="1:43" ht="25.5" customHeight="1">
      <c r="A35" s="6" t="s">
        <v>1195</v>
      </c>
      <c r="B35" s="7">
        <v>2009</v>
      </c>
      <c r="C35" s="7">
        <f t="shared" si="0"/>
        <v>1</v>
      </c>
      <c r="D35" s="32">
        <v>39842</v>
      </c>
      <c r="E35" s="9" t="s">
        <v>53</v>
      </c>
      <c r="F35" s="33" t="s">
        <v>54</v>
      </c>
      <c r="G35" s="24" t="s">
        <v>1749</v>
      </c>
      <c r="H35" s="146">
        <v>60</v>
      </c>
      <c r="I35" s="108" t="s">
        <v>1750</v>
      </c>
      <c r="J35" s="95" t="s">
        <v>1757</v>
      </c>
      <c r="K35" s="95" t="s">
        <v>1489</v>
      </c>
      <c r="L35" s="39" t="s">
        <v>1757</v>
      </c>
      <c r="M35" s="12" t="s">
        <v>1375</v>
      </c>
      <c r="N35" s="12" t="s">
        <v>1376</v>
      </c>
      <c r="O35" s="12" t="s">
        <v>892</v>
      </c>
      <c r="P35" s="13">
        <v>2500</v>
      </c>
      <c r="Q35" s="33"/>
      <c r="R35" s="33"/>
      <c r="S35" s="230" t="s">
        <v>1320</v>
      </c>
      <c r="T35" s="34" t="s">
        <v>1320</v>
      </c>
      <c r="U35" s="15"/>
      <c r="V35" s="15"/>
      <c r="W35" s="25"/>
      <c r="X35" s="16"/>
      <c r="Y35" s="18"/>
      <c r="Z35" s="18"/>
      <c r="AA35" s="18"/>
      <c r="AB35" s="18"/>
      <c r="AC35" s="18"/>
      <c r="AD35" s="18"/>
      <c r="AE35" s="18"/>
      <c r="AF35" s="18"/>
      <c r="AG35" s="18"/>
      <c r="AH35" s="19"/>
      <c r="AI35" s="20"/>
      <c r="AJ35" s="20"/>
      <c r="AK35" s="20"/>
      <c r="AL35" s="20"/>
      <c r="AM35" s="20"/>
      <c r="AN35" s="20"/>
      <c r="AO35" s="20"/>
      <c r="AP35" s="20"/>
      <c r="AQ35" s="20"/>
    </row>
    <row r="36" spans="1:43" ht="25.5" customHeight="1">
      <c r="A36" s="6" t="s">
        <v>1196</v>
      </c>
      <c r="B36" s="7">
        <v>2009</v>
      </c>
      <c r="C36" s="7">
        <f t="shared" si="0"/>
        <v>1</v>
      </c>
      <c r="D36" s="32">
        <v>39842</v>
      </c>
      <c r="E36" s="9" t="s">
        <v>55</v>
      </c>
      <c r="F36" s="33" t="s">
        <v>56</v>
      </c>
      <c r="G36" s="24" t="s">
        <v>1749</v>
      </c>
      <c r="H36" s="146">
        <v>33</v>
      </c>
      <c r="I36" s="108" t="s">
        <v>1750</v>
      </c>
      <c r="J36" s="40" t="s">
        <v>1701</v>
      </c>
      <c r="K36" s="95" t="s">
        <v>916</v>
      </c>
      <c r="L36" s="39" t="s">
        <v>1701</v>
      </c>
      <c r="M36" s="39" t="s">
        <v>1373</v>
      </c>
      <c r="N36" s="12" t="s">
        <v>1376</v>
      </c>
      <c r="O36" s="39" t="s">
        <v>1420</v>
      </c>
      <c r="P36" s="22">
        <v>3500</v>
      </c>
      <c r="Q36" s="33"/>
      <c r="R36" s="33"/>
      <c r="S36" s="230" t="s">
        <v>1421</v>
      </c>
      <c r="T36" s="26" t="s">
        <v>1421</v>
      </c>
      <c r="U36" s="15"/>
      <c r="V36" s="25"/>
      <c r="W36" s="25"/>
      <c r="X36" s="16"/>
      <c r="Y36" s="18"/>
      <c r="Z36" s="18"/>
      <c r="AA36" s="18"/>
      <c r="AB36" s="18"/>
      <c r="AC36" s="18"/>
      <c r="AD36" s="18"/>
      <c r="AE36" s="18"/>
      <c r="AF36" s="18"/>
      <c r="AG36" s="18"/>
      <c r="AH36" s="19"/>
      <c r="AI36" s="20"/>
      <c r="AJ36" s="20"/>
      <c r="AK36" s="20"/>
      <c r="AL36" s="20"/>
      <c r="AM36" s="20"/>
      <c r="AN36" s="20"/>
      <c r="AO36" s="20"/>
      <c r="AP36" s="20"/>
      <c r="AQ36" s="20"/>
    </row>
    <row r="37" spans="1:43" ht="25.5" customHeight="1">
      <c r="A37" s="6" t="s">
        <v>1430</v>
      </c>
      <c r="B37" s="7">
        <v>2009</v>
      </c>
      <c r="C37" s="7">
        <f t="shared" si="0"/>
        <v>1</v>
      </c>
      <c r="D37" s="32">
        <v>39842</v>
      </c>
      <c r="E37" s="9" t="s">
        <v>57</v>
      </c>
      <c r="F37" s="33" t="s">
        <v>58</v>
      </c>
      <c r="G37" s="11" t="s">
        <v>1749</v>
      </c>
      <c r="H37" s="146">
        <v>56</v>
      </c>
      <c r="I37" s="108" t="s">
        <v>160</v>
      </c>
      <c r="J37" s="40" t="s">
        <v>1473</v>
      </c>
      <c r="K37" s="40" t="s">
        <v>1473</v>
      </c>
      <c r="L37" s="39" t="s">
        <v>59</v>
      </c>
      <c r="M37" s="39" t="s">
        <v>1375</v>
      </c>
      <c r="N37" s="39" t="s">
        <v>1376</v>
      </c>
      <c r="O37" s="39" t="s">
        <v>1420</v>
      </c>
      <c r="P37" s="13">
        <v>5500</v>
      </c>
      <c r="Q37" s="33"/>
      <c r="R37" s="33"/>
      <c r="S37" s="230" t="s">
        <v>1421</v>
      </c>
      <c r="T37" s="34" t="s">
        <v>1421</v>
      </c>
      <c r="U37" s="15"/>
      <c r="V37" s="15"/>
      <c r="W37" s="25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9"/>
      <c r="AI37" s="20"/>
      <c r="AJ37" s="20"/>
      <c r="AK37" s="20"/>
      <c r="AL37" s="20"/>
      <c r="AM37" s="20"/>
      <c r="AN37" s="20"/>
      <c r="AO37" s="20"/>
      <c r="AP37" s="20"/>
      <c r="AQ37" s="20"/>
    </row>
    <row r="38" spans="1:43" ht="25.5" customHeight="1">
      <c r="A38" s="6" t="s">
        <v>1431</v>
      </c>
      <c r="B38" s="7">
        <v>2009</v>
      </c>
      <c r="C38" s="7">
        <f t="shared" si="0"/>
        <v>1</v>
      </c>
      <c r="D38" s="32">
        <v>39842</v>
      </c>
      <c r="E38" s="9" t="s">
        <v>60</v>
      </c>
      <c r="F38" s="33" t="s">
        <v>61</v>
      </c>
      <c r="G38" s="24" t="s">
        <v>1749</v>
      </c>
      <c r="H38" s="146">
        <v>71</v>
      </c>
      <c r="I38" s="108" t="s">
        <v>1364</v>
      </c>
      <c r="J38" s="40" t="s">
        <v>1184</v>
      </c>
      <c r="K38" s="40" t="s">
        <v>1184</v>
      </c>
      <c r="L38" s="39" t="s">
        <v>62</v>
      </c>
      <c r="M38" s="12" t="s">
        <v>1487</v>
      </c>
      <c r="N38" s="12" t="s">
        <v>1376</v>
      </c>
      <c r="O38" s="39" t="s">
        <v>1420</v>
      </c>
      <c r="P38" s="13">
        <v>3500</v>
      </c>
      <c r="Q38" s="33"/>
      <c r="R38" s="33"/>
      <c r="S38" s="230" t="s">
        <v>1421</v>
      </c>
      <c r="T38" s="34" t="s">
        <v>1421</v>
      </c>
      <c r="U38" s="15"/>
      <c r="V38" s="15"/>
      <c r="W38" s="19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9"/>
      <c r="AI38" s="20"/>
      <c r="AJ38" s="20"/>
      <c r="AK38" s="20"/>
      <c r="AL38" s="20"/>
      <c r="AM38" s="20"/>
      <c r="AN38" s="20"/>
      <c r="AO38" s="20"/>
      <c r="AP38" s="20"/>
      <c r="AQ38" s="20"/>
    </row>
    <row r="39" spans="1:43" ht="25.5" customHeight="1">
      <c r="A39" s="6" t="s">
        <v>1432</v>
      </c>
      <c r="B39" s="7">
        <v>2009</v>
      </c>
      <c r="C39" s="7">
        <f t="shared" si="0"/>
        <v>1</v>
      </c>
      <c r="D39" s="32">
        <v>39842</v>
      </c>
      <c r="E39" s="9" t="s">
        <v>63</v>
      </c>
      <c r="F39" s="33" t="s">
        <v>64</v>
      </c>
      <c r="G39" s="24" t="s">
        <v>1206</v>
      </c>
      <c r="H39" s="146">
        <v>42</v>
      </c>
      <c r="I39" s="108" t="s">
        <v>1750</v>
      </c>
      <c r="J39" s="95" t="s">
        <v>1184</v>
      </c>
      <c r="K39" s="95" t="s">
        <v>1184</v>
      </c>
      <c r="L39" s="40" t="s">
        <v>65</v>
      </c>
      <c r="M39" s="12" t="s">
        <v>1224</v>
      </c>
      <c r="N39" s="12" t="s">
        <v>1376</v>
      </c>
      <c r="O39" s="39" t="s">
        <v>66</v>
      </c>
      <c r="P39" s="13">
        <v>12000</v>
      </c>
      <c r="Q39" s="33"/>
      <c r="R39" s="33"/>
      <c r="S39" s="230" t="s">
        <v>1297</v>
      </c>
      <c r="T39" s="34" t="s">
        <v>67</v>
      </c>
      <c r="U39" s="15"/>
      <c r="V39" s="15"/>
      <c r="W39" s="15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9"/>
      <c r="AI39" s="20"/>
      <c r="AJ39" s="20"/>
      <c r="AK39" s="20"/>
      <c r="AL39" s="20"/>
      <c r="AM39" s="20"/>
      <c r="AN39" s="20"/>
      <c r="AO39" s="20"/>
      <c r="AP39" s="20"/>
      <c r="AQ39" s="20"/>
    </row>
    <row r="40" spans="1:43" ht="25.5" customHeight="1">
      <c r="A40" s="6" t="s">
        <v>1433</v>
      </c>
      <c r="B40" s="7">
        <v>2009</v>
      </c>
      <c r="C40" s="7">
        <f t="shared" si="0"/>
        <v>1</v>
      </c>
      <c r="D40" s="32">
        <v>39842</v>
      </c>
      <c r="E40" s="9" t="s">
        <v>68</v>
      </c>
      <c r="F40" s="33" t="s">
        <v>69</v>
      </c>
      <c r="G40" s="11" t="s">
        <v>1749</v>
      </c>
      <c r="H40" s="146">
        <v>26</v>
      </c>
      <c r="I40" s="108" t="s">
        <v>1364</v>
      </c>
      <c r="J40" s="40" t="s">
        <v>1753</v>
      </c>
      <c r="K40" s="40" t="s">
        <v>1489</v>
      </c>
      <c r="L40" s="40" t="s">
        <v>70</v>
      </c>
      <c r="M40" s="40" t="s">
        <v>1375</v>
      </c>
      <c r="N40" s="12" t="s">
        <v>1376</v>
      </c>
      <c r="O40" s="39" t="s">
        <v>1420</v>
      </c>
      <c r="P40" s="13">
        <v>3000</v>
      </c>
      <c r="Q40" s="33"/>
      <c r="R40" s="33"/>
      <c r="S40" s="230" t="s">
        <v>1421</v>
      </c>
      <c r="T40" s="34" t="s">
        <v>1421</v>
      </c>
      <c r="U40" s="15"/>
      <c r="V40" s="20"/>
      <c r="W40" s="19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9"/>
      <c r="AI40" s="20"/>
      <c r="AJ40" s="20"/>
      <c r="AK40" s="20"/>
      <c r="AL40" s="20"/>
      <c r="AM40" s="20"/>
      <c r="AN40" s="20"/>
      <c r="AO40" s="20"/>
      <c r="AP40" s="20"/>
      <c r="AQ40" s="20"/>
    </row>
    <row r="41" spans="1:43" ht="25.5" customHeight="1">
      <c r="A41" s="6" t="s">
        <v>1434</v>
      </c>
      <c r="B41" s="7">
        <v>2009</v>
      </c>
      <c r="C41" s="7">
        <f t="shared" si="0"/>
        <v>2</v>
      </c>
      <c r="D41" s="32">
        <v>39846</v>
      </c>
      <c r="E41" s="9" t="s">
        <v>72</v>
      </c>
      <c r="F41" s="33" t="s">
        <v>73</v>
      </c>
      <c r="G41" s="11" t="s">
        <v>1206</v>
      </c>
      <c r="H41" s="146">
        <v>19</v>
      </c>
      <c r="I41" s="108" t="s">
        <v>1750</v>
      </c>
      <c r="J41" s="40" t="s">
        <v>1311</v>
      </c>
      <c r="K41" s="40" t="s">
        <v>1489</v>
      </c>
      <c r="L41" s="40" t="s">
        <v>1311</v>
      </c>
      <c r="M41" s="40" t="s">
        <v>1487</v>
      </c>
      <c r="N41" s="12" t="s">
        <v>1376</v>
      </c>
      <c r="O41" s="39" t="s">
        <v>1286</v>
      </c>
      <c r="P41" s="13">
        <v>2500</v>
      </c>
      <c r="Q41" s="33"/>
      <c r="R41" s="33"/>
      <c r="S41" s="37" t="s">
        <v>1267</v>
      </c>
      <c r="T41" s="34" t="s">
        <v>74</v>
      </c>
      <c r="U41" s="15"/>
      <c r="V41" s="20"/>
      <c r="W41" s="19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9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25.5" customHeight="1">
      <c r="A42" s="6" t="s">
        <v>1435</v>
      </c>
      <c r="B42" s="7">
        <v>2009</v>
      </c>
      <c r="C42" s="7">
        <f t="shared" si="0"/>
        <v>2</v>
      </c>
      <c r="D42" s="32">
        <v>39846</v>
      </c>
      <c r="E42" s="9" t="s">
        <v>75</v>
      </c>
      <c r="F42" s="41" t="s">
        <v>76</v>
      </c>
      <c r="G42" s="11" t="s">
        <v>1749</v>
      </c>
      <c r="H42" s="146">
        <v>36</v>
      </c>
      <c r="I42" s="108" t="s">
        <v>1364</v>
      </c>
      <c r="J42" s="40" t="s">
        <v>1752</v>
      </c>
      <c r="K42" s="40" t="s">
        <v>1489</v>
      </c>
      <c r="L42" s="39" t="s">
        <v>1185</v>
      </c>
      <c r="M42" s="12" t="s">
        <v>1375</v>
      </c>
      <c r="N42" s="12" t="s">
        <v>1376</v>
      </c>
      <c r="O42" s="39" t="s">
        <v>1420</v>
      </c>
      <c r="P42" s="13">
        <v>3500</v>
      </c>
      <c r="Q42" s="33"/>
      <c r="R42" s="33"/>
      <c r="S42" s="230" t="s">
        <v>1421</v>
      </c>
      <c r="T42" s="34" t="s">
        <v>1421</v>
      </c>
      <c r="U42" s="15"/>
      <c r="V42" s="16"/>
      <c r="W42" s="16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9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25.5" customHeight="1">
      <c r="A43" s="6" t="s">
        <v>1436</v>
      </c>
      <c r="B43" s="7">
        <v>2009</v>
      </c>
      <c r="C43" s="7">
        <f t="shared" si="0"/>
        <v>2</v>
      </c>
      <c r="D43" s="32">
        <v>39846</v>
      </c>
      <c r="E43" s="9" t="s">
        <v>77</v>
      </c>
      <c r="F43" s="42" t="s">
        <v>78</v>
      </c>
      <c r="G43" s="24" t="s">
        <v>1749</v>
      </c>
      <c r="H43" s="146">
        <v>67</v>
      </c>
      <c r="I43" s="108" t="s">
        <v>1364</v>
      </c>
      <c r="J43" s="40" t="s">
        <v>1184</v>
      </c>
      <c r="K43" s="40" t="s">
        <v>1184</v>
      </c>
      <c r="L43" s="39" t="s">
        <v>79</v>
      </c>
      <c r="M43" s="39" t="s">
        <v>1487</v>
      </c>
      <c r="N43" s="12" t="s">
        <v>1376</v>
      </c>
      <c r="O43" s="39" t="s">
        <v>1420</v>
      </c>
      <c r="P43" s="31">
        <v>2900</v>
      </c>
      <c r="Q43" s="24"/>
      <c r="R43" s="24"/>
      <c r="S43" s="24" t="s">
        <v>1421</v>
      </c>
      <c r="T43" s="34" t="s">
        <v>1421</v>
      </c>
      <c r="U43" s="15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5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25.5" customHeight="1">
      <c r="A44" s="6" t="s">
        <v>1437</v>
      </c>
      <c r="B44" s="7">
        <v>2009</v>
      </c>
      <c r="C44" s="7">
        <f t="shared" si="0"/>
        <v>2</v>
      </c>
      <c r="D44" s="32">
        <v>39847</v>
      </c>
      <c r="E44" s="9" t="s">
        <v>124</v>
      </c>
      <c r="F44" s="42" t="s">
        <v>125</v>
      </c>
      <c r="G44" s="24" t="s">
        <v>1749</v>
      </c>
      <c r="H44" s="146">
        <v>21</v>
      </c>
      <c r="I44" s="108" t="s">
        <v>1364</v>
      </c>
      <c r="J44" s="40" t="s">
        <v>1755</v>
      </c>
      <c r="K44" s="40" t="s">
        <v>1489</v>
      </c>
      <c r="L44" s="40" t="s">
        <v>1277</v>
      </c>
      <c r="M44" s="12" t="s">
        <v>1375</v>
      </c>
      <c r="N44" s="12" t="s">
        <v>1376</v>
      </c>
      <c r="O44" s="39" t="s">
        <v>1420</v>
      </c>
      <c r="P44" s="31">
        <v>2500</v>
      </c>
      <c r="Q44" s="24"/>
      <c r="R44" s="24"/>
      <c r="S44" s="230" t="s">
        <v>1421</v>
      </c>
      <c r="T44" s="34" t="s">
        <v>1421</v>
      </c>
      <c r="U44" s="15"/>
      <c r="V44" s="16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9"/>
      <c r="AI44" s="20"/>
      <c r="AJ44" s="20"/>
      <c r="AK44" s="20"/>
      <c r="AL44" s="20"/>
      <c r="AM44" s="20"/>
      <c r="AN44" s="20"/>
      <c r="AO44" s="20"/>
      <c r="AP44" s="20"/>
      <c r="AQ44" s="20"/>
    </row>
    <row r="45" spans="1:43" ht="25.5" customHeight="1">
      <c r="A45" s="6" t="s">
        <v>1438</v>
      </c>
      <c r="B45" s="7">
        <v>2009</v>
      </c>
      <c r="C45" s="7">
        <f t="shared" si="0"/>
        <v>2</v>
      </c>
      <c r="D45" s="32">
        <v>39847</v>
      </c>
      <c r="E45" s="9" t="s">
        <v>126</v>
      </c>
      <c r="F45" s="42" t="s">
        <v>127</v>
      </c>
      <c r="G45" s="24" t="s">
        <v>1749</v>
      </c>
      <c r="H45" s="146">
        <v>58</v>
      </c>
      <c r="I45" s="110" t="s">
        <v>1750</v>
      </c>
      <c r="J45" s="40" t="s">
        <v>1473</v>
      </c>
      <c r="K45" s="40" t="s">
        <v>1473</v>
      </c>
      <c r="L45" s="40" t="s">
        <v>128</v>
      </c>
      <c r="M45" s="12" t="s">
        <v>1375</v>
      </c>
      <c r="N45" s="12" t="s">
        <v>1376</v>
      </c>
      <c r="O45" s="39" t="s">
        <v>129</v>
      </c>
      <c r="P45" s="31">
        <v>2000</v>
      </c>
      <c r="Q45" s="24"/>
      <c r="R45" s="24"/>
      <c r="S45" s="230" t="s">
        <v>1268</v>
      </c>
      <c r="T45" s="34" t="s">
        <v>1805</v>
      </c>
      <c r="U45" s="15"/>
      <c r="V45" s="16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9"/>
      <c r="AI45" s="20"/>
      <c r="AJ45" s="20"/>
      <c r="AK45" s="20"/>
      <c r="AL45" s="20"/>
      <c r="AM45" s="20"/>
      <c r="AN45" s="20"/>
      <c r="AO45" s="20"/>
      <c r="AP45" s="20"/>
      <c r="AQ45" s="20"/>
    </row>
    <row r="46" spans="1:43" ht="25.5" customHeight="1">
      <c r="A46" s="6" t="s">
        <v>1439</v>
      </c>
      <c r="B46" s="7">
        <v>2009</v>
      </c>
      <c r="C46" s="7">
        <f t="shared" si="0"/>
        <v>2</v>
      </c>
      <c r="D46" s="32">
        <v>39853</v>
      </c>
      <c r="E46" s="9" t="s">
        <v>130</v>
      </c>
      <c r="F46" s="42" t="s">
        <v>131</v>
      </c>
      <c r="G46" s="24" t="s">
        <v>1749</v>
      </c>
      <c r="H46" s="146">
        <v>66</v>
      </c>
      <c r="I46" s="108" t="s">
        <v>1750</v>
      </c>
      <c r="J46" s="40" t="s">
        <v>1757</v>
      </c>
      <c r="K46" s="40" t="s">
        <v>1489</v>
      </c>
      <c r="L46" s="40" t="s">
        <v>1757</v>
      </c>
      <c r="M46" s="12" t="s">
        <v>1375</v>
      </c>
      <c r="N46" s="12" t="s">
        <v>1376</v>
      </c>
      <c r="O46" s="39" t="s">
        <v>892</v>
      </c>
      <c r="P46" s="31">
        <v>3000</v>
      </c>
      <c r="Q46" s="24"/>
      <c r="R46" s="24"/>
      <c r="S46" s="230" t="s">
        <v>1268</v>
      </c>
      <c r="T46" s="34" t="s">
        <v>132</v>
      </c>
      <c r="U46" s="15"/>
      <c r="V46" s="16"/>
      <c r="W46" s="16"/>
      <c r="X46" s="16"/>
      <c r="Y46" s="18"/>
      <c r="Z46" s="18"/>
      <c r="AA46" s="18"/>
      <c r="AB46" s="18"/>
      <c r="AC46" s="18"/>
      <c r="AD46" s="18"/>
      <c r="AE46" s="18"/>
      <c r="AF46" s="18"/>
      <c r="AG46" s="18"/>
      <c r="AH46" s="19"/>
      <c r="AI46" s="20"/>
      <c r="AJ46" s="20"/>
      <c r="AK46" s="20"/>
      <c r="AL46" s="20"/>
      <c r="AM46" s="20"/>
      <c r="AN46" s="20"/>
      <c r="AO46" s="20"/>
      <c r="AP46" s="20"/>
      <c r="AQ46" s="20"/>
    </row>
    <row r="47" spans="1:43" ht="25.5" customHeight="1">
      <c r="A47" s="6" t="s">
        <v>1440</v>
      </c>
      <c r="B47" s="7">
        <v>2009</v>
      </c>
      <c r="C47" s="7">
        <f t="shared" si="0"/>
        <v>2</v>
      </c>
      <c r="D47" s="32">
        <v>39853</v>
      </c>
      <c r="E47" s="9" t="s">
        <v>133</v>
      </c>
      <c r="F47" s="42" t="s">
        <v>134</v>
      </c>
      <c r="G47" s="24" t="s">
        <v>1749</v>
      </c>
      <c r="H47" s="146">
        <v>42</v>
      </c>
      <c r="I47" s="108" t="s">
        <v>1750</v>
      </c>
      <c r="J47" s="40" t="s">
        <v>1528</v>
      </c>
      <c r="K47" s="40" t="s">
        <v>1489</v>
      </c>
      <c r="L47" s="40" t="s">
        <v>1322</v>
      </c>
      <c r="M47" s="12" t="s">
        <v>1375</v>
      </c>
      <c r="N47" s="12" t="s">
        <v>1374</v>
      </c>
      <c r="O47" s="40" t="s">
        <v>135</v>
      </c>
      <c r="P47" s="31">
        <v>2000</v>
      </c>
      <c r="Q47" s="24"/>
      <c r="R47" s="24"/>
      <c r="S47" s="230" t="s">
        <v>1267</v>
      </c>
      <c r="T47" s="34" t="s">
        <v>136</v>
      </c>
      <c r="U47" s="15"/>
      <c r="V47" s="15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9"/>
      <c r="AI47" s="20"/>
      <c r="AJ47" s="20"/>
      <c r="AK47" s="20"/>
      <c r="AL47" s="20"/>
      <c r="AM47" s="20"/>
      <c r="AN47" s="20"/>
      <c r="AO47" s="20"/>
      <c r="AP47" s="20"/>
      <c r="AQ47" s="20"/>
    </row>
    <row r="48" spans="1:43" ht="25.5" customHeight="1">
      <c r="A48" s="6" t="s">
        <v>1441</v>
      </c>
      <c r="B48" s="7">
        <v>2009</v>
      </c>
      <c r="C48" s="7">
        <f t="shared" si="0"/>
        <v>2</v>
      </c>
      <c r="D48" s="32">
        <v>39853</v>
      </c>
      <c r="E48" s="9" t="s">
        <v>137</v>
      </c>
      <c r="F48" s="42" t="s">
        <v>138</v>
      </c>
      <c r="G48" s="24" t="s">
        <v>1206</v>
      </c>
      <c r="H48" s="146">
        <v>46</v>
      </c>
      <c r="I48" s="108" t="s">
        <v>1750</v>
      </c>
      <c r="J48" s="40" t="s">
        <v>1175</v>
      </c>
      <c r="K48" s="40" t="s">
        <v>1489</v>
      </c>
      <c r="L48" s="40" t="s">
        <v>1175</v>
      </c>
      <c r="M48" s="12" t="s">
        <v>1487</v>
      </c>
      <c r="N48" s="12" t="s">
        <v>1376</v>
      </c>
      <c r="O48" s="39" t="s">
        <v>1603</v>
      </c>
      <c r="P48" s="31">
        <v>3000</v>
      </c>
      <c r="Q48" s="24"/>
      <c r="R48" s="24"/>
      <c r="S48" s="24" t="s">
        <v>1320</v>
      </c>
      <c r="T48" s="34" t="s">
        <v>139</v>
      </c>
      <c r="U48" s="15"/>
      <c r="V48" s="16"/>
      <c r="W48" s="16"/>
      <c r="X48" s="16"/>
      <c r="Y48" s="16"/>
      <c r="Z48" s="16"/>
      <c r="AA48" s="16"/>
      <c r="AB48" s="18"/>
      <c r="AC48" s="18"/>
      <c r="AD48" s="18"/>
      <c r="AE48" s="18"/>
      <c r="AF48" s="18"/>
      <c r="AG48" s="18"/>
      <c r="AH48" s="19"/>
      <c r="AI48" s="20"/>
      <c r="AJ48" s="20"/>
      <c r="AK48" s="20"/>
      <c r="AL48" s="20"/>
      <c r="AM48" s="20"/>
      <c r="AN48" s="20"/>
      <c r="AO48" s="20"/>
      <c r="AP48" s="20"/>
      <c r="AQ48" s="20"/>
    </row>
    <row r="49" spans="1:43" ht="25.5" customHeight="1">
      <c r="A49" s="6" t="s">
        <v>1442</v>
      </c>
      <c r="B49" s="7">
        <v>2009</v>
      </c>
      <c r="C49" s="7">
        <f t="shared" si="0"/>
        <v>2</v>
      </c>
      <c r="D49" s="32">
        <v>39853</v>
      </c>
      <c r="E49" s="9" t="s">
        <v>140</v>
      </c>
      <c r="F49" s="42" t="s">
        <v>141</v>
      </c>
      <c r="G49" s="24" t="s">
        <v>1749</v>
      </c>
      <c r="H49" s="146">
        <v>61</v>
      </c>
      <c r="I49" s="110" t="s">
        <v>1750</v>
      </c>
      <c r="J49" s="40" t="s">
        <v>1198</v>
      </c>
      <c r="K49" s="40" t="s">
        <v>1007</v>
      </c>
      <c r="L49" s="40" t="s">
        <v>1419</v>
      </c>
      <c r="M49" s="12" t="s">
        <v>1487</v>
      </c>
      <c r="N49" s="12" t="s">
        <v>1376</v>
      </c>
      <c r="O49" s="39" t="s">
        <v>1223</v>
      </c>
      <c r="P49" s="31">
        <v>3000</v>
      </c>
      <c r="Q49" s="24"/>
      <c r="R49" s="24"/>
      <c r="S49" s="230" t="s">
        <v>1267</v>
      </c>
      <c r="T49" s="34" t="s">
        <v>142</v>
      </c>
      <c r="U49" s="15"/>
      <c r="V49" s="16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9"/>
      <c r="AI49" s="20"/>
      <c r="AJ49" s="20"/>
      <c r="AK49" s="20"/>
      <c r="AL49" s="20"/>
      <c r="AM49" s="20"/>
      <c r="AN49" s="20"/>
      <c r="AO49" s="20"/>
      <c r="AP49" s="20"/>
      <c r="AQ49" s="20"/>
    </row>
    <row r="50" spans="1:43" ht="25.5" customHeight="1">
      <c r="A50" s="6" t="s">
        <v>1443</v>
      </c>
      <c r="B50" s="7">
        <v>2009</v>
      </c>
      <c r="C50" s="7">
        <f t="shared" si="0"/>
        <v>2</v>
      </c>
      <c r="D50" s="32">
        <v>39854</v>
      </c>
      <c r="E50" s="9" t="s">
        <v>143</v>
      </c>
      <c r="F50" s="41" t="s">
        <v>144</v>
      </c>
      <c r="G50" s="43" t="s">
        <v>1206</v>
      </c>
      <c r="H50" s="147">
        <v>72</v>
      </c>
      <c r="I50" s="108" t="s">
        <v>160</v>
      </c>
      <c r="J50" s="202" t="s">
        <v>145</v>
      </c>
      <c r="K50" s="202" t="s">
        <v>1489</v>
      </c>
      <c r="L50" s="44" t="s">
        <v>145</v>
      </c>
      <c r="M50" s="44" t="s">
        <v>1487</v>
      </c>
      <c r="N50" s="12" t="s">
        <v>1376</v>
      </c>
      <c r="O50" s="39" t="s">
        <v>1420</v>
      </c>
      <c r="P50" s="13">
        <v>3000</v>
      </c>
      <c r="Q50" s="45"/>
      <c r="R50" s="45"/>
      <c r="S50" s="239" t="s">
        <v>1421</v>
      </c>
      <c r="T50" s="46" t="s">
        <v>1421</v>
      </c>
      <c r="U50" s="15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9"/>
      <c r="AI50" s="20"/>
      <c r="AJ50" s="20"/>
      <c r="AK50" s="20"/>
      <c r="AL50" s="20"/>
      <c r="AM50" s="20"/>
      <c r="AN50" s="20"/>
      <c r="AO50" s="20"/>
      <c r="AP50" s="20"/>
      <c r="AQ50" s="20"/>
    </row>
    <row r="51" spans="1:43" ht="25.5" customHeight="1">
      <c r="A51" s="6" t="s">
        <v>1444</v>
      </c>
      <c r="B51" s="7">
        <v>2009</v>
      </c>
      <c r="C51" s="7">
        <f t="shared" si="0"/>
        <v>2</v>
      </c>
      <c r="D51" s="32">
        <v>39854</v>
      </c>
      <c r="E51" s="9" t="s">
        <v>146</v>
      </c>
      <c r="F51" s="33" t="s">
        <v>147</v>
      </c>
      <c r="G51" s="37" t="s">
        <v>1206</v>
      </c>
      <c r="H51" s="146">
        <v>32</v>
      </c>
      <c r="I51" s="110" t="s">
        <v>1750</v>
      </c>
      <c r="J51" s="202" t="s">
        <v>960</v>
      </c>
      <c r="K51" s="202" t="s">
        <v>1489</v>
      </c>
      <c r="L51" s="44" t="s">
        <v>1730</v>
      </c>
      <c r="M51" s="44" t="s">
        <v>1373</v>
      </c>
      <c r="N51" s="12" t="s">
        <v>1376</v>
      </c>
      <c r="O51" s="39" t="s">
        <v>1604</v>
      </c>
      <c r="P51" s="31">
        <v>3000</v>
      </c>
      <c r="Q51" s="37"/>
      <c r="R51" s="37"/>
      <c r="S51" s="230" t="s">
        <v>1268</v>
      </c>
      <c r="T51" s="47" t="s">
        <v>148</v>
      </c>
      <c r="U51" s="15"/>
      <c r="V51" s="16"/>
      <c r="W51" s="16"/>
      <c r="X51" s="16"/>
      <c r="Y51" s="16"/>
      <c r="Z51" s="16"/>
      <c r="AA51" s="18"/>
      <c r="AB51" s="18"/>
      <c r="AC51" s="18"/>
      <c r="AD51" s="18"/>
      <c r="AE51" s="18"/>
      <c r="AF51" s="18"/>
      <c r="AG51" s="18"/>
      <c r="AH51" s="19"/>
      <c r="AI51" s="20"/>
      <c r="AJ51" s="20"/>
      <c r="AK51" s="20"/>
      <c r="AL51" s="20"/>
      <c r="AM51" s="20"/>
      <c r="AN51" s="20"/>
      <c r="AO51" s="20"/>
      <c r="AP51" s="20"/>
      <c r="AQ51" s="20"/>
    </row>
    <row r="52" spans="1:43" ht="25.5" customHeight="1">
      <c r="A52" s="6" t="s">
        <v>1445</v>
      </c>
      <c r="B52" s="7">
        <v>2009</v>
      </c>
      <c r="C52" s="7">
        <f t="shared" si="0"/>
        <v>2</v>
      </c>
      <c r="D52" s="32">
        <v>39856</v>
      </c>
      <c r="E52" s="9" t="s">
        <v>150</v>
      </c>
      <c r="F52" s="33" t="s">
        <v>151</v>
      </c>
      <c r="G52" s="37" t="s">
        <v>1749</v>
      </c>
      <c r="H52" s="146">
        <v>56</v>
      </c>
      <c r="I52" s="110" t="s">
        <v>1750</v>
      </c>
      <c r="J52" s="40" t="s">
        <v>152</v>
      </c>
      <c r="K52" s="40" t="s">
        <v>153</v>
      </c>
      <c r="L52" s="39" t="s">
        <v>152</v>
      </c>
      <c r="M52" s="39" t="s">
        <v>1747</v>
      </c>
      <c r="N52" s="12" t="s">
        <v>1376</v>
      </c>
      <c r="O52" s="48" t="s">
        <v>154</v>
      </c>
      <c r="P52" s="13">
        <v>3000</v>
      </c>
      <c r="Q52" s="33"/>
      <c r="R52" s="33"/>
      <c r="S52" s="230" t="s">
        <v>1271</v>
      </c>
      <c r="T52" s="47" t="s">
        <v>1271</v>
      </c>
      <c r="U52" s="15"/>
      <c r="V52" s="15"/>
      <c r="W52" s="15"/>
      <c r="X52" s="15"/>
      <c r="Y52" s="18"/>
      <c r="Z52" s="18"/>
      <c r="AA52" s="18"/>
      <c r="AB52" s="18"/>
      <c r="AC52" s="18"/>
      <c r="AD52" s="18"/>
      <c r="AE52" s="18"/>
      <c r="AF52" s="18"/>
      <c r="AG52" s="18"/>
      <c r="AH52" s="19"/>
      <c r="AI52" s="20"/>
      <c r="AJ52" s="20"/>
      <c r="AK52" s="20"/>
      <c r="AL52" s="20"/>
      <c r="AM52" s="20"/>
      <c r="AN52" s="20"/>
      <c r="AO52" s="20"/>
      <c r="AP52" s="20"/>
      <c r="AQ52" s="20"/>
    </row>
    <row r="53" spans="1:43" ht="25.5" customHeight="1">
      <c r="A53" s="6" t="s">
        <v>1446</v>
      </c>
      <c r="B53" s="7">
        <v>2009</v>
      </c>
      <c r="C53" s="7">
        <f t="shared" si="0"/>
        <v>2</v>
      </c>
      <c r="D53" s="32">
        <v>39856</v>
      </c>
      <c r="E53" s="9" t="s">
        <v>155</v>
      </c>
      <c r="F53" s="33" t="s">
        <v>156</v>
      </c>
      <c r="G53" s="37" t="s">
        <v>1749</v>
      </c>
      <c r="H53" s="146">
        <v>32</v>
      </c>
      <c r="I53" s="110" t="s">
        <v>1750</v>
      </c>
      <c r="J53" s="202" t="s">
        <v>1004</v>
      </c>
      <c r="K53" s="202" t="s">
        <v>1489</v>
      </c>
      <c r="L53" s="44" t="s">
        <v>1605</v>
      </c>
      <c r="M53" s="12" t="s">
        <v>1487</v>
      </c>
      <c r="N53" s="12" t="s">
        <v>1376</v>
      </c>
      <c r="O53" s="39" t="s">
        <v>1602</v>
      </c>
      <c r="P53" s="13">
        <v>3500</v>
      </c>
      <c r="Q53" s="33"/>
      <c r="R53" s="33"/>
      <c r="S53" s="230" t="s">
        <v>1268</v>
      </c>
      <c r="T53" s="49" t="s">
        <v>157</v>
      </c>
      <c r="U53" s="15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9"/>
      <c r="AI53" s="20"/>
      <c r="AJ53" s="20"/>
      <c r="AK53" s="20"/>
      <c r="AL53" s="20"/>
      <c r="AM53" s="20"/>
      <c r="AN53" s="20"/>
      <c r="AO53" s="20"/>
      <c r="AP53" s="20"/>
      <c r="AQ53" s="20"/>
    </row>
    <row r="54" spans="1:43" ht="25.5" customHeight="1">
      <c r="A54" s="6" t="s">
        <v>1447</v>
      </c>
      <c r="B54" s="7">
        <v>2009</v>
      </c>
      <c r="C54" s="7">
        <f t="shared" si="0"/>
        <v>2</v>
      </c>
      <c r="D54" s="32">
        <v>39856</v>
      </c>
      <c r="E54" s="9" t="s">
        <v>158</v>
      </c>
      <c r="F54" s="33" t="s">
        <v>159</v>
      </c>
      <c r="G54" s="37" t="s">
        <v>1749</v>
      </c>
      <c r="H54" s="146">
        <v>40</v>
      </c>
      <c r="I54" s="110" t="s">
        <v>1364</v>
      </c>
      <c r="J54" s="40" t="s">
        <v>1343</v>
      </c>
      <c r="K54" s="40" t="s">
        <v>1489</v>
      </c>
      <c r="L54" s="39" t="s">
        <v>910</v>
      </c>
      <c r="M54" s="12" t="s">
        <v>1375</v>
      </c>
      <c r="N54" s="12" t="s">
        <v>1376</v>
      </c>
      <c r="O54" s="39" t="s">
        <v>1420</v>
      </c>
      <c r="P54" s="13">
        <v>3000</v>
      </c>
      <c r="Q54" s="33"/>
      <c r="R54" s="33"/>
      <c r="S54" s="230" t="s">
        <v>1421</v>
      </c>
      <c r="T54" s="49" t="s">
        <v>1421</v>
      </c>
      <c r="U54" s="15"/>
      <c r="V54" s="16"/>
      <c r="W54" s="16"/>
      <c r="X54" s="16"/>
      <c r="Y54" s="16"/>
      <c r="Z54" s="16"/>
      <c r="AA54" s="18"/>
      <c r="AB54" s="18"/>
      <c r="AC54" s="18"/>
      <c r="AD54" s="18"/>
      <c r="AE54" s="18"/>
      <c r="AF54" s="18"/>
      <c r="AG54" s="18"/>
      <c r="AH54" s="19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3" ht="25.5" customHeight="1">
      <c r="A55" s="6" t="s">
        <v>1448</v>
      </c>
      <c r="B55" s="7">
        <v>2009</v>
      </c>
      <c r="C55" s="7">
        <f t="shared" si="0"/>
        <v>2</v>
      </c>
      <c r="D55" s="32">
        <v>39860</v>
      </c>
      <c r="E55" s="9" t="s">
        <v>161</v>
      </c>
      <c r="F55" s="33" t="s">
        <v>162</v>
      </c>
      <c r="G55" s="37" t="s">
        <v>1749</v>
      </c>
      <c r="H55" s="146">
        <v>24</v>
      </c>
      <c r="I55" s="108" t="s">
        <v>1750</v>
      </c>
      <c r="J55" s="40" t="s">
        <v>1753</v>
      </c>
      <c r="K55" s="40" t="s">
        <v>1489</v>
      </c>
      <c r="L55" s="39" t="s">
        <v>1757</v>
      </c>
      <c r="M55" s="12" t="s">
        <v>1375</v>
      </c>
      <c r="N55" s="12" t="s">
        <v>1376</v>
      </c>
      <c r="O55" s="39" t="s">
        <v>892</v>
      </c>
      <c r="P55" s="13">
        <v>2500</v>
      </c>
      <c r="Q55" s="33"/>
      <c r="R55" s="33"/>
      <c r="S55" s="231" t="s">
        <v>917</v>
      </c>
      <c r="T55" s="49" t="s">
        <v>163</v>
      </c>
      <c r="U55" s="15"/>
      <c r="V55" s="15"/>
      <c r="W55" s="16"/>
      <c r="X55" s="16"/>
      <c r="Y55" s="18"/>
      <c r="Z55" s="18"/>
      <c r="AA55" s="18"/>
      <c r="AB55" s="18"/>
      <c r="AC55" s="18"/>
      <c r="AD55" s="18"/>
      <c r="AE55" s="18"/>
      <c r="AF55" s="18"/>
      <c r="AG55" s="18"/>
      <c r="AH55" s="19"/>
      <c r="AI55" s="20"/>
      <c r="AJ55" s="20"/>
      <c r="AK55" s="20"/>
      <c r="AL55" s="20"/>
      <c r="AM55" s="20"/>
      <c r="AN55" s="20"/>
      <c r="AO55" s="20"/>
      <c r="AP55" s="20"/>
      <c r="AQ55" s="20"/>
    </row>
    <row r="56" spans="1:43" ht="25.5" customHeight="1">
      <c r="A56" s="6" t="s">
        <v>1449</v>
      </c>
      <c r="B56" s="7">
        <v>2009</v>
      </c>
      <c r="C56" s="7">
        <f t="shared" si="0"/>
        <v>2</v>
      </c>
      <c r="D56" s="32">
        <v>39860</v>
      </c>
      <c r="E56" s="9" t="s">
        <v>164</v>
      </c>
      <c r="F56" s="33" t="s">
        <v>165</v>
      </c>
      <c r="G56" s="37" t="s">
        <v>1749</v>
      </c>
      <c r="H56" s="146">
        <v>18</v>
      </c>
      <c r="I56" s="108" t="s">
        <v>1364</v>
      </c>
      <c r="J56" s="40" t="s">
        <v>1363</v>
      </c>
      <c r="K56" s="40" t="s">
        <v>1363</v>
      </c>
      <c r="L56" s="39" t="s">
        <v>1363</v>
      </c>
      <c r="M56" s="39" t="s">
        <v>1375</v>
      </c>
      <c r="N56" s="12" t="s">
        <v>1376</v>
      </c>
      <c r="O56" s="39" t="s">
        <v>1420</v>
      </c>
      <c r="P56" s="13">
        <v>3500</v>
      </c>
      <c r="Q56" s="33"/>
      <c r="R56" s="33"/>
      <c r="S56" s="231" t="s">
        <v>1421</v>
      </c>
      <c r="T56" s="49" t="s">
        <v>1421</v>
      </c>
      <c r="U56" s="15"/>
      <c r="V56" s="15"/>
      <c r="W56" s="16"/>
      <c r="X56" s="16"/>
      <c r="Y56" s="18"/>
      <c r="Z56" s="18"/>
      <c r="AA56" s="18"/>
      <c r="AB56" s="18"/>
      <c r="AC56" s="18"/>
      <c r="AD56" s="18"/>
      <c r="AE56" s="18"/>
      <c r="AF56" s="18"/>
      <c r="AG56" s="18"/>
      <c r="AH56" s="19"/>
      <c r="AI56" s="20"/>
      <c r="AJ56" s="20"/>
      <c r="AK56" s="20"/>
      <c r="AL56" s="20"/>
      <c r="AM56" s="20"/>
      <c r="AN56" s="20"/>
      <c r="AO56" s="20"/>
      <c r="AP56" s="20"/>
      <c r="AQ56" s="20"/>
    </row>
    <row r="57" spans="1:43" ht="25.5" customHeight="1">
      <c r="A57" s="6" t="s">
        <v>1450</v>
      </c>
      <c r="B57" s="7">
        <v>2009</v>
      </c>
      <c r="C57" s="7">
        <f t="shared" si="0"/>
        <v>2</v>
      </c>
      <c r="D57" s="32">
        <v>39861</v>
      </c>
      <c r="E57" s="9" t="s">
        <v>166</v>
      </c>
      <c r="F57" s="33" t="s">
        <v>167</v>
      </c>
      <c r="G57" s="37" t="s">
        <v>1749</v>
      </c>
      <c r="H57" s="146">
        <v>6</v>
      </c>
      <c r="I57" s="108" t="s">
        <v>1750</v>
      </c>
      <c r="J57" s="40" t="s">
        <v>1285</v>
      </c>
      <c r="K57" s="40" t="s">
        <v>1489</v>
      </c>
      <c r="L57" s="39" t="s">
        <v>1284</v>
      </c>
      <c r="M57" s="39" t="s">
        <v>1487</v>
      </c>
      <c r="N57" s="12" t="s">
        <v>1376</v>
      </c>
      <c r="O57" s="39" t="s">
        <v>892</v>
      </c>
      <c r="P57" s="22">
        <v>3000</v>
      </c>
      <c r="Q57" s="33"/>
      <c r="R57" s="33"/>
      <c r="S57" s="231" t="s">
        <v>1268</v>
      </c>
      <c r="T57" s="49" t="s">
        <v>168</v>
      </c>
      <c r="U57" s="15"/>
      <c r="V57" s="15"/>
      <c r="W57" s="28"/>
      <c r="X57" s="28"/>
      <c r="Y57" s="28"/>
      <c r="Z57" s="18"/>
      <c r="AA57" s="18"/>
      <c r="AB57" s="18"/>
      <c r="AC57" s="18"/>
      <c r="AD57" s="18"/>
      <c r="AE57" s="18"/>
      <c r="AF57" s="18"/>
      <c r="AG57" s="18"/>
      <c r="AH57" s="19"/>
      <c r="AI57" s="20"/>
      <c r="AJ57" s="20"/>
      <c r="AK57" s="20"/>
      <c r="AL57" s="20"/>
      <c r="AM57" s="20"/>
      <c r="AN57" s="20"/>
      <c r="AO57" s="20"/>
      <c r="AP57" s="20"/>
      <c r="AQ57" s="20"/>
    </row>
    <row r="58" spans="1:43" ht="25.5" customHeight="1">
      <c r="A58" s="6" t="s">
        <v>1451</v>
      </c>
      <c r="B58" s="7">
        <v>2009</v>
      </c>
      <c r="C58" s="7">
        <f t="shared" si="0"/>
        <v>2</v>
      </c>
      <c r="D58" s="32">
        <v>39861</v>
      </c>
      <c r="E58" s="9" t="s">
        <v>169</v>
      </c>
      <c r="F58" s="33" t="s">
        <v>170</v>
      </c>
      <c r="G58" s="37" t="s">
        <v>1749</v>
      </c>
      <c r="H58" s="146">
        <v>61</v>
      </c>
      <c r="I58" s="108" t="s">
        <v>1750</v>
      </c>
      <c r="J58" s="40" t="s">
        <v>916</v>
      </c>
      <c r="K58" s="40" t="s">
        <v>916</v>
      </c>
      <c r="L58" s="39" t="s">
        <v>916</v>
      </c>
      <c r="M58" s="39" t="s">
        <v>1375</v>
      </c>
      <c r="N58" s="12" t="s">
        <v>1376</v>
      </c>
      <c r="O58" s="39" t="s">
        <v>1697</v>
      </c>
      <c r="P58" s="13">
        <v>3000</v>
      </c>
      <c r="Q58" s="33"/>
      <c r="R58" s="33"/>
      <c r="S58" s="231" t="s">
        <v>1527</v>
      </c>
      <c r="T58" s="49" t="s">
        <v>171</v>
      </c>
      <c r="U58" s="15"/>
      <c r="V58" s="16"/>
      <c r="W58" s="16"/>
      <c r="X58" s="16"/>
      <c r="Y58" s="16"/>
      <c r="Z58" s="16"/>
      <c r="AA58" s="18"/>
      <c r="AB58" s="18"/>
      <c r="AC58" s="18"/>
      <c r="AD58" s="18"/>
      <c r="AE58" s="18"/>
      <c r="AF58" s="18"/>
      <c r="AG58" s="18"/>
      <c r="AH58" s="19"/>
      <c r="AI58" s="20"/>
      <c r="AJ58" s="20"/>
      <c r="AK58" s="20"/>
      <c r="AL58" s="20"/>
      <c r="AM58" s="20"/>
      <c r="AN58" s="20"/>
      <c r="AO58" s="20"/>
      <c r="AP58" s="20"/>
      <c r="AQ58" s="20"/>
    </row>
    <row r="59" spans="1:43" ht="25.5" customHeight="1">
      <c r="A59" s="6" t="s">
        <v>1452</v>
      </c>
      <c r="B59" s="7">
        <v>2009</v>
      </c>
      <c r="C59" s="7">
        <f t="shared" si="0"/>
        <v>2</v>
      </c>
      <c r="D59" s="32">
        <v>39861</v>
      </c>
      <c r="E59" s="9" t="s">
        <v>172</v>
      </c>
      <c r="F59" s="33" t="s">
        <v>173</v>
      </c>
      <c r="G59" s="37" t="s">
        <v>1206</v>
      </c>
      <c r="H59" s="146">
        <v>50</v>
      </c>
      <c r="I59" s="108" t="s">
        <v>1364</v>
      </c>
      <c r="J59" s="40" t="s">
        <v>1011</v>
      </c>
      <c r="K59" s="40" t="s">
        <v>1489</v>
      </c>
      <c r="L59" s="39" t="s">
        <v>1765</v>
      </c>
      <c r="M59" s="39" t="s">
        <v>1224</v>
      </c>
      <c r="N59" s="12" t="s">
        <v>1376</v>
      </c>
      <c r="O59" s="39" t="s">
        <v>1420</v>
      </c>
      <c r="P59" s="13">
        <v>3500</v>
      </c>
      <c r="Q59" s="33"/>
      <c r="R59" s="33"/>
      <c r="S59" s="231" t="s">
        <v>1421</v>
      </c>
      <c r="T59" s="49" t="s">
        <v>1421</v>
      </c>
      <c r="U59" s="20"/>
      <c r="V59" s="20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9"/>
      <c r="AI59" s="20"/>
      <c r="AJ59" s="20"/>
      <c r="AK59" s="20"/>
      <c r="AL59" s="20"/>
      <c r="AM59" s="20"/>
      <c r="AN59" s="20"/>
      <c r="AO59" s="20"/>
      <c r="AP59" s="20"/>
      <c r="AQ59" s="20"/>
    </row>
    <row r="60" spans="1:43" ht="25.5" customHeight="1">
      <c r="A60" s="6" t="s">
        <v>1453</v>
      </c>
      <c r="B60" s="7">
        <v>2009</v>
      </c>
      <c r="C60" s="7">
        <f t="shared" si="0"/>
        <v>2</v>
      </c>
      <c r="D60" s="32">
        <v>39863</v>
      </c>
      <c r="E60" s="9" t="s">
        <v>174</v>
      </c>
      <c r="F60" s="33" t="s">
        <v>175</v>
      </c>
      <c r="G60" s="37" t="s">
        <v>1749</v>
      </c>
      <c r="H60" s="146">
        <v>28</v>
      </c>
      <c r="I60" s="108" t="s">
        <v>1750</v>
      </c>
      <c r="J60" s="40" t="s">
        <v>1198</v>
      </c>
      <c r="K60" s="40" t="s">
        <v>1007</v>
      </c>
      <c r="L60" s="39" t="s">
        <v>1365</v>
      </c>
      <c r="M60" s="39" t="s">
        <v>1375</v>
      </c>
      <c r="N60" s="12" t="s">
        <v>1376</v>
      </c>
      <c r="O60" s="39" t="s">
        <v>1223</v>
      </c>
      <c r="P60" s="13">
        <v>4000</v>
      </c>
      <c r="Q60" s="33"/>
      <c r="R60" s="33"/>
      <c r="S60" s="231" t="s">
        <v>1527</v>
      </c>
      <c r="T60" s="49" t="s">
        <v>183</v>
      </c>
      <c r="U60" s="20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9"/>
      <c r="AI60" s="20"/>
      <c r="AJ60" s="20"/>
      <c r="AK60" s="20"/>
      <c r="AL60" s="20"/>
      <c r="AM60" s="20"/>
      <c r="AN60" s="20"/>
      <c r="AO60" s="20"/>
      <c r="AP60" s="20"/>
      <c r="AQ60" s="20"/>
    </row>
    <row r="61" spans="1:43" ht="25.5" customHeight="1">
      <c r="A61" s="6" t="s">
        <v>1454</v>
      </c>
      <c r="B61" s="7">
        <v>2009</v>
      </c>
      <c r="C61" s="7">
        <f t="shared" si="0"/>
        <v>2</v>
      </c>
      <c r="D61" s="32">
        <v>39863</v>
      </c>
      <c r="E61" s="9" t="s">
        <v>184</v>
      </c>
      <c r="F61" s="33" t="s">
        <v>185</v>
      </c>
      <c r="G61" s="37" t="s">
        <v>1749</v>
      </c>
      <c r="H61" s="146">
        <v>60</v>
      </c>
      <c r="I61" s="108" t="s">
        <v>1750</v>
      </c>
      <c r="J61" s="40" t="s">
        <v>1199</v>
      </c>
      <c r="K61" s="40" t="s">
        <v>1489</v>
      </c>
      <c r="L61" s="39" t="s">
        <v>1283</v>
      </c>
      <c r="M61" s="12" t="s">
        <v>1375</v>
      </c>
      <c r="N61" s="12" t="s">
        <v>1376</v>
      </c>
      <c r="O61" s="39" t="s">
        <v>186</v>
      </c>
      <c r="P61" s="13">
        <v>3000</v>
      </c>
      <c r="Q61" s="33"/>
      <c r="R61" s="33"/>
      <c r="S61" s="230" t="s">
        <v>1268</v>
      </c>
      <c r="T61" s="49" t="s">
        <v>132</v>
      </c>
      <c r="U61" s="20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9"/>
      <c r="AI61" s="20"/>
      <c r="AJ61" s="20"/>
      <c r="AK61" s="20"/>
      <c r="AL61" s="20"/>
      <c r="AM61" s="20"/>
      <c r="AN61" s="20"/>
      <c r="AO61" s="20"/>
      <c r="AP61" s="20"/>
      <c r="AQ61" s="20"/>
    </row>
    <row r="62" spans="1:43" ht="25.5" customHeight="1">
      <c r="A62" s="6" t="s">
        <v>1455</v>
      </c>
      <c r="B62" s="7">
        <v>2009</v>
      </c>
      <c r="C62" s="7">
        <f t="shared" si="0"/>
        <v>2</v>
      </c>
      <c r="D62" s="32">
        <v>39863</v>
      </c>
      <c r="E62" s="9" t="s">
        <v>187</v>
      </c>
      <c r="F62" s="33" t="s">
        <v>188</v>
      </c>
      <c r="G62" s="37" t="s">
        <v>1749</v>
      </c>
      <c r="H62" s="146">
        <v>22</v>
      </c>
      <c r="I62" s="108" t="s">
        <v>160</v>
      </c>
      <c r="J62" s="40" t="s">
        <v>1004</v>
      </c>
      <c r="K62" s="40" t="s">
        <v>1489</v>
      </c>
      <c r="L62" s="39" t="s">
        <v>1605</v>
      </c>
      <c r="M62" s="12" t="s">
        <v>901</v>
      </c>
      <c r="N62" s="12" t="s">
        <v>1376</v>
      </c>
      <c r="O62" s="39" t="s">
        <v>1420</v>
      </c>
      <c r="P62" s="13">
        <v>4500</v>
      </c>
      <c r="Q62" s="33"/>
      <c r="R62" s="33"/>
      <c r="S62" s="230" t="s">
        <v>1421</v>
      </c>
      <c r="T62" s="49" t="s">
        <v>1421</v>
      </c>
      <c r="U62" s="20"/>
      <c r="V62" s="20"/>
      <c r="W62" s="20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9"/>
      <c r="AI62" s="20"/>
      <c r="AJ62" s="20"/>
      <c r="AK62" s="20"/>
      <c r="AL62" s="20"/>
      <c r="AM62" s="20"/>
      <c r="AN62" s="20"/>
      <c r="AO62" s="20"/>
      <c r="AP62" s="20"/>
      <c r="AQ62" s="20"/>
    </row>
    <row r="63" spans="1:43" ht="25.5" customHeight="1">
      <c r="A63" s="6" t="s">
        <v>1456</v>
      </c>
      <c r="B63" s="7">
        <v>2009</v>
      </c>
      <c r="C63" s="7">
        <f t="shared" si="0"/>
        <v>2</v>
      </c>
      <c r="D63" s="32">
        <v>39863</v>
      </c>
      <c r="E63" s="9" t="s">
        <v>189</v>
      </c>
      <c r="F63" s="33" t="s">
        <v>190</v>
      </c>
      <c r="G63" s="37" t="s">
        <v>1749</v>
      </c>
      <c r="H63" s="146">
        <v>5</v>
      </c>
      <c r="I63" s="110" t="s">
        <v>1750</v>
      </c>
      <c r="J63" s="40" t="s">
        <v>1752</v>
      </c>
      <c r="K63" s="40" t="s">
        <v>1489</v>
      </c>
      <c r="L63" s="39" t="s">
        <v>1204</v>
      </c>
      <c r="M63" s="12" t="s">
        <v>1373</v>
      </c>
      <c r="N63" s="12" t="s">
        <v>1376</v>
      </c>
      <c r="O63" s="39" t="s">
        <v>1602</v>
      </c>
      <c r="P63" s="13">
        <v>2000</v>
      </c>
      <c r="Q63" s="33"/>
      <c r="R63" s="33"/>
      <c r="S63" s="230" t="s">
        <v>1274</v>
      </c>
      <c r="T63" s="49" t="s">
        <v>191</v>
      </c>
      <c r="U63" s="20"/>
      <c r="V63" s="20"/>
      <c r="W63" s="20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9"/>
      <c r="AI63" s="20"/>
      <c r="AJ63" s="20"/>
      <c r="AK63" s="20"/>
      <c r="AL63" s="20"/>
      <c r="AM63" s="20"/>
      <c r="AN63" s="20"/>
      <c r="AO63" s="20"/>
      <c r="AP63" s="20"/>
      <c r="AQ63" s="20"/>
    </row>
    <row r="64" spans="1:43" ht="25.5" customHeight="1">
      <c r="A64" s="6" t="s">
        <v>1457</v>
      </c>
      <c r="B64" s="7">
        <v>2009</v>
      </c>
      <c r="C64" s="7">
        <f t="shared" si="0"/>
        <v>2</v>
      </c>
      <c r="D64" s="32">
        <v>39868</v>
      </c>
      <c r="E64" s="9" t="s">
        <v>192</v>
      </c>
      <c r="F64" s="33" t="s">
        <v>193</v>
      </c>
      <c r="G64" s="37" t="s">
        <v>1206</v>
      </c>
      <c r="H64" s="146">
        <v>56</v>
      </c>
      <c r="I64" s="110" t="s">
        <v>1750</v>
      </c>
      <c r="J64" s="40" t="s">
        <v>1755</v>
      </c>
      <c r="K64" s="40" t="s">
        <v>1489</v>
      </c>
      <c r="L64" s="39" t="s">
        <v>1290</v>
      </c>
      <c r="M64" s="12" t="s">
        <v>1487</v>
      </c>
      <c r="N64" s="12" t="s">
        <v>1376</v>
      </c>
      <c r="O64" s="39" t="s">
        <v>1382</v>
      </c>
      <c r="P64" s="13">
        <v>500</v>
      </c>
      <c r="Q64" s="33"/>
      <c r="R64" s="33"/>
      <c r="S64" s="230" t="s">
        <v>1222</v>
      </c>
      <c r="T64" s="50" t="s">
        <v>1222</v>
      </c>
      <c r="U64" s="20"/>
      <c r="V64" s="19"/>
      <c r="W64" s="19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9"/>
      <c r="AI64" s="20"/>
      <c r="AJ64" s="20"/>
      <c r="AK64" s="20"/>
      <c r="AL64" s="20"/>
      <c r="AM64" s="20"/>
      <c r="AN64" s="20"/>
      <c r="AO64" s="20"/>
      <c r="AP64" s="20"/>
      <c r="AQ64" s="20"/>
    </row>
    <row r="65" spans="1:43" ht="25.5" customHeight="1" thickBot="1">
      <c r="A65" s="51" t="s">
        <v>1458</v>
      </c>
      <c r="B65" s="7">
        <v>2009</v>
      </c>
      <c r="C65" s="7">
        <f t="shared" si="0"/>
        <v>2</v>
      </c>
      <c r="D65" s="52">
        <v>39868</v>
      </c>
      <c r="E65" s="9" t="s">
        <v>194</v>
      </c>
      <c r="F65" s="53" t="s">
        <v>195</v>
      </c>
      <c r="G65" s="54" t="s">
        <v>1749</v>
      </c>
      <c r="H65" s="148">
        <v>44</v>
      </c>
      <c r="I65" s="115" t="s">
        <v>1364</v>
      </c>
      <c r="J65" s="203" t="s">
        <v>1007</v>
      </c>
      <c r="K65" s="203" t="s">
        <v>1007</v>
      </c>
      <c r="L65" s="55" t="s">
        <v>1178</v>
      </c>
      <c r="M65" s="12" t="s">
        <v>1375</v>
      </c>
      <c r="N65" s="104" t="s">
        <v>1376</v>
      </c>
      <c r="O65" s="55" t="s">
        <v>1420</v>
      </c>
      <c r="P65" s="56">
        <v>2500</v>
      </c>
      <c r="Q65" s="53"/>
      <c r="R65" s="53"/>
      <c r="S65" s="240" t="s">
        <v>1421</v>
      </c>
      <c r="T65" s="57" t="s">
        <v>1421</v>
      </c>
      <c r="U65" s="58"/>
      <c r="V65" s="58"/>
      <c r="W65" s="59"/>
      <c r="X65" s="60"/>
      <c r="Y65" s="60"/>
      <c r="Z65" s="60"/>
      <c r="AA65" s="60"/>
      <c r="AB65" s="61"/>
      <c r="AC65" s="61"/>
      <c r="AD65" s="61"/>
      <c r="AE65" s="61"/>
      <c r="AF65" s="61"/>
      <c r="AG65" s="61"/>
      <c r="AH65" s="62"/>
      <c r="AI65" s="58"/>
      <c r="AJ65" s="58"/>
      <c r="AK65" s="58"/>
      <c r="AL65" s="58"/>
      <c r="AM65" s="58"/>
      <c r="AN65" s="58"/>
      <c r="AO65" s="58"/>
      <c r="AP65" s="58"/>
      <c r="AQ65" s="58"/>
    </row>
    <row r="66" spans="1:43" ht="25.5" customHeight="1">
      <c r="A66" s="63" t="s">
        <v>1459</v>
      </c>
      <c r="B66" s="7">
        <v>2009</v>
      </c>
      <c r="C66" s="7">
        <f t="shared" si="0"/>
        <v>2</v>
      </c>
      <c r="D66" s="64">
        <v>39868</v>
      </c>
      <c r="E66" s="9" t="s">
        <v>196</v>
      </c>
      <c r="F66" s="65" t="s">
        <v>197</v>
      </c>
      <c r="G66" s="66" t="s">
        <v>1749</v>
      </c>
      <c r="H66" s="149">
        <v>32</v>
      </c>
      <c r="I66" s="213" t="s">
        <v>1364</v>
      </c>
      <c r="J66" s="204" t="s">
        <v>198</v>
      </c>
      <c r="K66" s="204" t="s">
        <v>1429</v>
      </c>
      <c r="L66" s="67" t="s">
        <v>198</v>
      </c>
      <c r="M66" s="12" t="s">
        <v>1375</v>
      </c>
      <c r="N66" s="214" t="s">
        <v>1376</v>
      </c>
      <c r="O66" s="67" t="s">
        <v>1420</v>
      </c>
      <c r="P66" s="68">
        <v>3000</v>
      </c>
      <c r="Q66" s="65"/>
      <c r="R66" s="65"/>
      <c r="S66" s="236" t="s">
        <v>1421</v>
      </c>
      <c r="T66" s="69" t="s">
        <v>1421</v>
      </c>
      <c r="U66" s="70"/>
      <c r="V66" s="70"/>
      <c r="W66" s="70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2"/>
      <c r="AI66" s="70"/>
      <c r="AJ66" s="70"/>
      <c r="AK66" s="70"/>
      <c r="AL66" s="70"/>
      <c r="AM66" s="70"/>
      <c r="AN66" s="70"/>
      <c r="AO66" s="70"/>
      <c r="AP66" s="70"/>
      <c r="AQ66" s="70"/>
    </row>
    <row r="67" spans="1:43" ht="25.5" customHeight="1">
      <c r="A67" s="6" t="s">
        <v>1460</v>
      </c>
      <c r="B67" s="7">
        <v>2009</v>
      </c>
      <c r="C67" s="7">
        <f t="shared" si="0"/>
        <v>2</v>
      </c>
      <c r="D67" s="32">
        <v>39868</v>
      </c>
      <c r="E67" s="9" t="s">
        <v>199</v>
      </c>
      <c r="F67" s="33" t="s">
        <v>207</v>
      </c>
      <c r="G67" s="37" t="s">
        <v>1749</v>
      </c>
      <c r="H67" s="146">
        <v>47</v>
      </c>
      <c r="I67" s="110" t="s">
        <v>1750</v>
      </c>
      <c r="J67" s="40" t="s">
        <v>1203</v>
      </c>
      <c r="K67" s="40" t="s">
        <v>1754</v>
      </c>
      <c r="L67" s="39" t="s">
        <v>1203</v>
      </c>
      <c r="M67" s="12" t="s">
        <v>1375</v>
      </c>
      <c r="N67" s="12" t="s">
        <v>1376</v>
      </c>
      <c r="O67" s="39" t="s">
        <v>893</v>
      </c>
      <c r="P67" s="13">
        <v>3000</v>
      </c>
      <c r="Q67" s="33"/>
      <c r="R67" s="33"/>
      <c r="S67" s="230" t="s">
        <v>1268</v>
      </c>
      <c r="T67" s="49" t="s">
        <v>208</v>
      </c>
      <c r="U67" s="20"/>
      <c r="V67" s="20"/>
      <c r="W67" s="20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9"/>
      <c r="AI67" s="20"/>
      <c r="AJ67" s="20"/>
      <c r="AK67" s="20"/>
      <c r="AL67" s="20"/>
      <c r="AM67" s="20"/>
      <c r="AN67" s="20"/>
      <c r="AO67" s="20"/>
      <c r="AP67" s="20"/>
      <c r="AQ67" s="20"/>
    </row>
    <row r="68" spans="1:43" ht="25.5" customHeight="1">
      <c r="A68" s="6" t="s">
        <v>1461</v>
      </c>
      <c r="B68" s="7">
        <v>2009</v>
      </c>
      <c r="C68" s="7">
        <f t="shared" si="0"/>
        <v>2</v>
      </c>
      <c r="D68" s="32">
        <v>39868</v>
      </c>
      <c r="E68" s="9" t="s">
        <v>209</v>
      </c>
      <c r="F68" s="33" t="s">
        <v>210</v>
      </c>
      <c r="G68" s="37" t="s">
        <v>1749</v>
      </c>
      <c r="H68" s="146">
        <v>18</v>
      </c>
      <c r="I68" s="110" t="s">
        <v>1750</v>
      </c>
      <c r="J68" s="40" t="s">
        <v>1760</v>
      </c>
      <c r="K68" s="40" t="s">
        <v>1489</v>
      </c>
      <c r="L68" s="39" t="s">
        <v>1760</v>
      </c>
      <c r="M68" s="39" t="s">
        <v>1486</v>
      </c>
      <c r="N68" s="12" t="s">
        <v>1376</v>
      </c>
      <c r="O68" s="39" t="s">
        <v>1602</v>
      </c>
      <c r="P68" s="13">
        <v>3500</v>
      </c>
      <c r="Q68" s="33"/>
      <c r="R68" s="33"/>
      <c r="S68" s="230" t="s">
        <v>1270</v>
      </c>
      <c r="T68" s="49" t="s">
        <v>211</v>
      </c>
      <c r="U68" s="20"/>
      <c r="V68" s="20"/>
      <c r="W68" s="20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9"/>
      <c r="AI68" s="20"/>
      <c r="AJ68" s="20"/>
      <c r="AK68" s="20"/>
      <c r="AL68" s="20"/>
      <c r="AM68" s="20"/>
      <c r="AN68" s="20"/>
      <c r="AO68" s="20"/>
      <c r="AP68" s="20"/>
      <c r="AQ68" s="20"/>
    </row>
    <row r="69" spans="1:43" ht="25.5" customHeight="1">
      <c r="A69" s="6" t="s">
        <v>1462</v>
      </c>
      <c r="B69" s="7">
        <v>2009</v>
      </c>
      <c r="C69" s="7">
        <f aca="true" t="shared" si="1" ref="C69:C132">IF(ISBLANK(D69),0,MONTH(D69))</f>
        <v>2</v>
      </c>
      <c r="D69" s="32">
        <v>39868</v>
      </c>
      <c r="E69" s="9" t="s">
        <v>212</v>
      </c>
      <c r="F69" s="33" t="s">
        <v>213</v>
      </c>
      <c r="G69" s="37" t="s">
        <v>1749</v>
      </c>
      <c r="H69" s="146">
        <v>73</v>
      </c>
      <c r="I69" s="108" t="s">
        <v>1364</v>
      </c>
      <c r="J69" s="40" t="s">
        <v>1498</v>
      </c>
      <c r="K69" s="40" t="s">
        <v>1007</v>
      </c>
      <c r="L69" s="39" t="s">
        <v>1498</v>
      </c>
      <c r="M69" s="12" t="s">
        <v>1375</v>
      </c>
      <c r="N69" s="12" t="s">
        <v>1376</v>
      </c>
      <c r="O69" s="39" t="s">
        <v>1420</v>
      </c>
      <c r="P69" s="13">
        <v>3500</v>
      </c>
      <c r="Q69" s="33"/>
      <c r="R69" s="33"/>
      <c r="S69" s="231" t="s">
        <v>1421</v>
      </c>
      <c r="T69" s="49" t="s">
        <v>1421</v>
      </c>
      <c r="U69" s="20"/>
      <c r="V69" s="20"/>
      <c r="W69" s="20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9"/>
      <c r="AI69" s="20"/>
      <c r="AJ69" s="20"/>
      <c r="AK69" s="20"/>
      <c r="AL69" s="20"/>
      <c r="AM69" s="20"/>
      <c r="AN69" s="20"/>
      <c r="AO69" s="20"/>
      <c r="AP69" s="20"/>
      <c r="AQ69" s="20"/>
    </row>
    <row r="70" spans="1:43" ht="25.5" customHeight="1">
      <c r="A70" s="6" t="s">
        <v>1463</v>
      </c>
      <c r="B70" s="7">
        <v>2009</v>
      </c>
      <c r="C70" s="7">
        <f t="shared" si="1"/>
        <v>2</v>
      </c>
      <c r="D70" s="32">
        <v>39869</v>
      </c>
      <c r="E70" s="9" t="s">
        <v>214</v>
      </c>
      <c r="F70" s="33" t="s">
        <v>215</v>
      </c>
      <c r="G70" s="37" t="s">
        <v>1749</v>
      </c>
      <c r="H70" s="146">
        <v>27</v>
      </c>
      <c r="I70" s="108" t="s">
        <v>1750</v>
      </c>
      <c r="J70" s="40" t="s">
        <v>1008</v>
      </c>
      <c r="K70" s="40" t="s">
        <v>1008</v>
      </c>
      <c r="L70" s="39" t="s">
        <v>1205</v>
      </c>
      <c r="M70" s="12" t="s">
        <v>1487</v>
      </c>
      <c r="N70" s="12" t="s">
        <v>1376</v>
      </c>
      <c r="O70" s="39" t="s">
        <v>1221</v>
      </c>
      <c r="P70" s="13">
        <v>3500</v>
      </c>
      <c r="Q70" s="33"/>
      <c r="R70" s="33"/>
      <c r="S70" s="231" t="s">
        <v>1527</v>
      </c>
      <c r="T70" s="50" t="s">
        <v>216</v>
      </c>
      <c r="U70" s="20"/>
      <c r="V70" s="20"/>
      <c r="W70" s="19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9"/>
      <c r="AI70" s="20"/>
      <c r="AJ70" s="20"/>
      <c r="AK70" s="20"/>
      <c r="AL70" s="20"/>
      <c r="AM70" s="20"/>
      <c r="AN70" s="20"/>
      <c r="AO70" s="20"/>
      <c r="AP70" s="20"/>
      <c r="AQ70" s="20"/>
    </row>
    <row r="71" spans="1:43" ht="25.5" customHeight="1">
      <c r="A71" s="6" t="s">
        <v>1464</v>
      </c>
      <c r="B71" s="7">
        <v>2009</v>
      </c>
      <c r="C71" s="7">
        <f t="shared" si="1"/>
        <v>2</v>
      </c>
      <c r="D71" s="32">
        <v>39869</v>
      </c>
      <c r="E71" s="9" t="s">
        <v>217</v>
      </c>
      <c r="F71" s="33" t="s">
        <v>218</v>
      </c>
      <c r="G71" s="37" t="s">
        <v>1206</v>
      </c>
      <c r="H71" s="146">
        <v>58</v>
      </c>
      <c r="I71" s="108" t="s">
        <v>1364</v>
      </c>
      <c r="J71" s="40" t="s">
        <v>1761</v>
      </c>
      <c r="K71" s="40" t="s">
        <v>1489</v>
      </c>
      <c r="L71" s="39" t="s">
        <v>1731</v>
      </c>
      <c r="M71" s="12" t="s">
        <v>1375</v>
      </c>
      <c r="N71" s="12" t="s">
        <v>1376</v>
      </c>
      <c r="O71" s="39" t="s">
        <v>1420</v>
      </c>
      <c r="P71" s="13">
        <v>3500</v>
      </c>
      <c r="Q71" s="33"/>
      <c r="R71" s="33"/>
      <c r="S71" s="231" t="s">
        <v>1421</v>
      </c>
      <c r="T71" s="50" t="s">
        <v>1421</v>
      </c>
      <c r="U71" s="20"/>
      <c r="V71" s="20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9"/>
      <c r="AI71" s="20"/>
      <c r="AJ71" s="20"/>
      <c r="AK71" s="20"/>
      <c r="AL71" s="20"/>
      <c r="AM71" s="20"/>
      <c r="AN71" s="20"/>
      <c r="AO71" s="20"/>
      <c r="AP71" s="20"/>
      <c r="AQ71" s="20"/>
    </row>
    <row r="72" spans="1:43" ht="25.5" customHeight="1">
      <c r="A72" s="6" t="s">
        <v>1465</v>
      </c>
      <c r="B72" s="7">
        <v>2009</v>
      </c>
      <c r="C72" s="7">
        <f t="shared" si="1"/>
        <v>2</v>
      </c>
      <c r="D72" s="32">
        <v>39869</v>
      </c>
      <c r="E72" s="9" t="s">
        <v>219</v>
      </c>
      <c r="F72" s="33" t="s">
        <v>220</v>
      </c>
      <c r="G72" s="37" t="s">
        <v>1206</v>
      </c>
      <c r="H72" s="146">
        <v>33</v>
      </c>
      <c r="I72" s="113" t="s">
        <v>1750</v>
      </c>
      <c r="J72" s="40" t="s">
        <v>914</v>
      </c>
      <c r="K72" s="40" t="s">
        <v>1489</v>
      </c>
      <c r="L72" s="39" t="s">
        <v>1323</v>
      </c>
      <c r="M72" s="12" t="s">
        <v>1375</v>
      </c>
      <c r="N72" s="12" t="s">
        <v>1376</v>
      </c>
      <c r="O72" s="39" t="s">
        <v>892</v>
      </c>
      <c r="P72" s="13">
        <v>3500</v>
      </c>
      <c r="Q72" s="33"/>
      <c r="R72" s="33"/>
      <c r="S72" s="230" t="s">
        <v>1268</v>
      </c>
      <c r="T72" s="50" t="s">
        <v>221</v>
      </c>
      <c r="U72" s="20"/>
      <c r="V72" s="20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9"/>
      <c r="AI72" s="20"/>
      <c r="AJ72" s="20"/>
      <c r="AK72" s="20"/>
      <c r="AL72" s="20"/>
      <c r="AM72" s="20"/>
      <c r="AN72" s="20"/>
      <c r="AO72" s="20"/>
      <c r="AP72" s="20"/>
      <c r="AQ72" s="20"/>
    </row>
    <row r="73" spans="1:43" ht="25.5" customHeight="1">
      <c r="A73" s="6" t="s">
        <v>1607</v>
      </c>
      <c r="B73" s="7">
        <v>2009</v>
      </c>
      <c r="C73" s="7">
        <f t="shared" si="1"/>
        <v>2</v>
      </c>
      <c r="D73" s="32">
        <v>39870</v>
      </c>
      <c r="E73" s="9" t="s">
        <v>222</v>
      </c>
      <c r="F73" s="33" t="s">
        <v>230</v>
      </c>
      <c r="G73" s="37" t="s">
        <v>1749</v>
      </c>
      <c r="H73" s="146">
        <v>20</v>
      </c>
      <c r="I73" s="108" t="s">
        <v>1750</v>
      </c>
      <c r="J73" s="40" t="s">
        <v>1165</v>
      </c>
      <c r="K73" s="40" t="s">
        <v>1489</v>
      </c>
      <c r="L73" s="39" t="s">
        <v>1047</v>
      </c>
      <c r="M73" s="12" t="s">
        <v>1487</v>
      </c>
      <c r="N73" s="12" t="s">
        <v>1376</v>
      </c>
      <c r="O73" s="39" t="s">
        <v>1600</v>
      </c>
      <c r="P73" s="13">
        <v>3000</v>
      </c>
      <c r="Q73" s="33"/>
      <c r="R73" s="33"/>
      <c r="S73" s="231" t="s">
        <v>1268</v>
      </c>
      <c r="T73" s="73" t="s">
        <v>231</v>
      </c>
      <c r="U73" s="20"/>
      <c r="V73" s="20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9"/>
      <c r="AI73" s="20"/>
      <c r="AJ73" s="20"/>
      <c r="AK73" s="20"/>
      <c r="AL73" s="20"/>
      <c r="AM73" s="20"/>
      <c r="AN73" s="20"/>
      <c r="AO73" s="20"/>
      <c r="AP73" s="20"/>
      <c r="AQ73" s="20"/>
    </row>
    <row r="74" spans="1:43" ht="25.5" customHeight="1">
      <c r="A74" s="6" t="s">
        <v>1608</v>
      </c>
      <c r="B74" s="7">
        <v>2009</v>
      </c>
      <c r="C74" s="7">
        <f t="shared" si="1"/>
        <v>2</v>
      </c>
      <c r="D74" s="32">
        <v>39870</v>
      </c>
      <c r="E74" s="9" t="s">
        <v>232</v>
      </c>
      <c r="F74" s="33" t="s">
        <v>233</v>
      </c>
      <c r="G74" s="37" t="s">
        <v>1749</v>
      </c>
      <c r="H74" s="146">
        <v>15</v>
      </c>
      <c r="I74" s="108" t="s">
        <v>1750</v>
      </c>
      <c r="J74" s="40" t="s">
        <v>1752</v>
      </c>
      <c r="K74" s="40" t="s">
        <v>1489</v>
      </c>
      <c r="L74" s="39" t="s">
        <v>1734</v>
      </c>
      <c r="M74" s="12" t="s">
        <v>1487</v>
      </c>
      <c r="N74" s="12" t="s">
        <v>1376</v>
      </c>
      <c r="O74" s="39" t="s">
        <v>1601</v>
      </c>
      <c r="P74" s="13">
        <v>3500</v>
      </c>
      <c r="Q74" s="33"/>
      <c r="R74" s="33"/>
      <c r="S74" s="230" t="s">
        <v>1268</v>
      </c>
      <c r="T74" s="50" t="s">
        <v>157</v>
      </c>
      <c r="U74" s="20"/>
      <c r="V74" s="20"/>
      <c r="W74" s="18"/>
      <c r="X74" s="18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20"/>
      <c r="AJ74" s="20"/>
      <c r="AK74" s="20"/>
      <c r="AL74" s="20"/>
      <c r="AM74" s="20"/>
      <c r="AN74" s="20"/>
      <c r="AO74" s="20"/>
      <c r="AP74" s="20"/>
      <c r="AQ74" s="20"/>
    </row>
    <row r="75" spans="1:43" ht="25.5" customHeight="1">
      <c r="A75" s="6" t="s">
        <v>1466</v>
      </c>
      <c r="B75" s="7">
        <v>2009</v>
      </c>
      <c r="C75" s="7">
        <f t="shared" si="1"/>
        <v>2</v>
      </c>
      <c r="D75" s="32">
        <v>39871</v>
      </c>
      <c r="E75" s="9" t="s">
        <v>234</v>
      </c>
      <c r="F75" s="33" t="s">
        <v>235</v>
      </c>
      <c r="G75" s="37" t="s">
        <v>1749</v>
      </c>
      <c r="H75" s="146">
        <v>56</v>
      </c>
      <c r="I75" s="108" t="s">
        <v>160</v>
      </c>
      <c r="J75" s="40" t="s">
        <v>1752</v>
      </c>
      <c r="K75" s="40" t="s">
        <v>1489</v>
      </c>
      <c r="L75" s="39" t="s">
        <v>1422</v>
      </c>
      <c r="M75" s="39" t="s">
        <v>1375</v>
      </c>
      <c r="N75" s="12" t="s">
        <v>1376</v>
      </c>
      <c r="O75" s="39" t="s">
        <v>1420</v>
      </c>
      <c r="P75" s="13">
        <v>5000</v>
      </c>
      <c r="Q75" s="33"/>
      <c r="R75" s="33"/>
      <c r="S75" s="231" t="s">
        <v>1421</v>
      </c>
      <c r="T75" s="50" t="s">
        <v>1421</v>
      </c>
      <c r="U75" s="20"/>
      <c r="V75" s="20"/>
      <c r="W75" s="27"/>
      <c r="X75" s="27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20"/>
      <c r="AJ75" s="20"/>
      <c r="AK75" s="20"/>
      <c r="AL75" s="20"/>
      <c r="AM75" s="20"/>
      <c r="AN75" s="20"/>
      <c r="AO75" s="20"/>
      <c r="AP75" s="20"/>
      <c r="AQ75" s="20"/>
    </row>
    <row r="76" spans="1:43" ht="25.5" customHeight="1">
      <c r="A76" s="6" t="s">
        <v>1467</v>
      </c>
      <c r="B76" s="7">
        <v>2009</v>
      </c>
      <c r="C76" s="7">
        <f t="shared" si="1"/>
        <v>3</v>
      </c>
      <c r="D76" s="32">
        <v>39874</v>
      </c>
      <c r="E76" s="9">
        <v>2896</v>
      </c>
      <c r="F76" s="33" t="s">
        <v>236</v>
      </c>
      <c r="G76" s="37" t="s">
        <v>1749</v>
      </c>
      <c r="H76" s="146">
        <v>28</v>
      </c>
      <c r="I76" s="108" t="s">
        <v>160</v>
      </c>
      <c r="J76" s="40" t="s">
        <v>1503</v>
      </c>
      <c r="K76" s="40" t="s">
        <v>1489</v>
      </c>
      <c r="L76" s="39" t="s">
        <v>1200</v>
      </c>
      <c r="M76" s="12" t="s">
        <v>1375</v>
      </c>
      <c r="N76" s="12" t="s">
        <v>1376</v>
      </c>
      <c r="O76" s="39" t="s">
        <v>1420</v>
      </c>
      <c r="P76" s="13">
        <v>5500</v>
      </c>
      <c r="Q76" s="33"/>
      <c r="R76" s="33"/>
      <c r="S76" s="231" t="s">
        <v>1421</v>
      </c>
      <c r="T76" s="73" t="s">
        <v>1421</v>
      </c>
      <c r="U76" s="20"/>
      <c r="V76" s="20"/>
      <c r="W76" s="20"/>
      <c r="X76" s="20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20"/>
      <c r="AJ76" s="20"/>
      <c r="AK76" s="20"/>
      <c r="AL76" s="20"/>
      <c r="AM76" s="20"/>
      <c r="AN76" s="20"/>
      <c r="AO76" s="20"/>
      <c r="AP76" s="20"/>
      <c r="AQ76" s="20"/>
    </row>
    <row r="77" spans="1:43" ht="25.5" customHeight="1">
      <c r="A77" s="6" t="s">
        <v>1468</v>
      </c>
      <c r="B77" s="7">
        <v>2009</v>
      </c>
      <c r="C77" s="7">
        <f t="shared" si="1"/>
        <v>3</v>
      </c>
      <c r="D77" s="32">
        <v>39878</v>
      </c>
      <c r="E77" s="9">
        <v>2813</v>
      </c>
      <c r="F77" s="33" t="s">
        <v>237</v>
      </c>
      <c r="G77" s="37" t="s">
        <v>1749</v>
      </c>
      <c r="H77" s="146">
        <v>15</v>
      </c>
      <c r="I77" s="108" t="s">
        <v>1750</v>
      </c>
      <c r="J77" s="40" t="s">
        <v>1752</v>
      </c>
      <c r="K77" s="40" t="s">
        <v>1489</v>
      </c>
      <c r="L77" s="39" t="s">
        <v>1764</v>
      </c>
      <c r="M77" s="12" t="s">
        <v>1373</v>
      </c>
      <c r="N77" s="12" t="s">
        <v>1376</v>
      </c>
      <c r="O77" s="39" t="s">
        <v>1604</v>
      </c>
      <c r="P77" s="13">
        <v>3000</v>
      </c>
      <c r="Q77" s="33"/>
      <c r="R77" s="33"/>
      <c r="S77" s="230" t="s">
        <v>1268</v>
      </c>
      <c r="T77" s="73" t="s">
        <v>238</v>
      </c>
      <c r="U77" s="20"/>
      <c r="V77" s="20"/>
      <c r="W77" s="20"/>
      <c r="X77" s="20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20"/>
      <c r="AJ77" s="20"/>
      <c r="AK77" s="20"/>
      <c r="AL77" s="20"/>
      <c r="AM77" s="20"/>
      <c r="AN77" s="20"/>
      <c r="AO77" s="20"/>
      <c r="AP77" s="20"/>
      <c r="AQ77" s="20"/>
    </row>
    <row r="78" spans="1:43" ht="25.5" customHeight="1">
      <c r="A78" s="6" t="s">
        <v>1469</v>
      </c>
      <c r="B78" s="7">
        <v>2009</v>
      </c>
      <c r="C78" s="7">
        <f t="shared" si="1"/>
        <v>3</v>
      </c>
      <c r="D78" s="32">
        <v>39878</v>
      </c>
      <c r="E78" s="9">
        <v>2985</v>
      </c>
      <c r="F78" s="33" t="s">
        <v>239</v>
      </c>
      <c r="G78" s="37" t="s">
        <v>1206</v>
      </c>
      <c r="H78" s="150">
        <v>6</v>
      </c>
      <c r="I78" s="108" t="s">
        <v>1750</v>
      </c>
      <c r="J78" s="40" t="s">
        <v>1752</v>
      </c>
      <c r="K78" s="40" t="s">
        <v>1489</v>
      </c>
      <c r="L78" s="39" t="s">
        <v>1764</v>
      </c>
      <c r="M78" s="12" t="s">
        <v>1373</v>
      </c>
      <c r="N78" s="12" t="s">
        <v>1376</v>
      </c>
      <c r="O78" s="39" t="s">
        <v>1602</v>
      </c>
      <c r="P78" s="13">
        <v>3000</v>
      </c>
      <c r="Q78" s="33"/>
      <c r="R78" s="33"/>
      <c r="S78" s="230" t="s">
        <v>1268</v>
      </c>
      <c r="T78" s="73" t="s">
        <v>8</v>
      </c>
      <c r="U78" s="20"/>
      <c r="V78" s="20"/>
      <c r="W78" s="20"/>
      <c r="X78" s="20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20"/>
      <c r="AJ78" s="20"/>
      <c r="AK78" s="20"/>
      <c r="AL78" s="20"/>
      <c r="AM78" s="20"/>
      <c r="AN78" s="20"/>
      <c r="AO78" s="20"/>
      <c r="AP78" s="20"/>
      <c r="AQ78" s="20"/>
    </row>
    <row r="79" spans="1:43" ht="25.5" customHeight="1">
      <c r="A79" s="6" t="s">
        <v>1681</v>
      </c>
      <c r="B79" s="7">
        <v>2009</v>
      </c>
      <c r="C79" s="7">
        <f t="shared" si="1"/>
        <v>3</v>
      </c>
      <c r="D79" s="32">
        <v>39878</v>
      </c>
      <c r="E79" s="9">
        <v>2985</v>
      </c>
      <c r="F79" s="33" t="s">
        <v>240</v>
      </c>
      <c r="G79" s="37" t="s">
        <v>1206</v>
      </c>
      <c r="H79" s="150">
        <v>32</v>
      </c>
      <c r="I79" s="108" t="s">
        <v>1750</v>
      </c>
      <c r="J79" s="40" t="s">
        <v>1752</v>
      </c>
      <c r="K79" s="40" t="s">
        <v>1489</v>
      </c>
      <c r="L79" s="39" t="s">
        <v>1764</v>
      </c>
      <c r="M79" s="12" t="s">
        <v>1373</v>
      </c>
      <c r="N79" s="12" t="s">
        <v>1376</v>
      </c>
      <c r="O79" s="39" t="s">
        <v>241</v>
      </c>
      <c r="P79" s="22">
        <v>2000</v>
      </c>
      <c r="Q79" s="33"/>
      <c r="R79" s="33"/>
      <c r="S79" s="230" t="s">
        <v>1222</v>
      </c>
      <c r="T79" s="50" t="s">
        <v>242</v>
      </c>
      <c r="U79" s="20"/>
      <c r="V79" s="20"/>
      <c r="W79" s="20"/>
      <c r="X79" s="20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20"/>
      <c r="AJ79" s="20"/>
      <c r="AK79" s="20"/>
      <c r="AL79" s="20"/>
      <c r="AM79" s="20"/>
      <c r="AN79" s="20"/>
      <c r="AO79" s="20"/>
      <c r="AP79" s="20"/>
      <c r="AQ79" s="20"/>
    </row>
    <row r="80" spans="1:43" ht="25.5" customHeight="1">
      <c r="A80" s="6" t="s">
        <v>1688</v>
      </c>
      <c r="B80" s="7">
        <v>2009</v>
      </c>
      <c r="C80" s="7">
        <f t="shared" si="1"/>
        <v>3</v>
      </c>
      <c r="D80" s="32">
        <v>39878</v>
      </c>
      <c r="E80" s="9">
        <v>3005</v>
      </c>
      <c r="F80" s="33" t="s">
        <v>243</v>
      </c>
      <c r="G80" s="37" t="s">
        <v>1206</v>
      </c>
      <c r="H80" s="146">
        <v>75</v>
      </c>
      <c r="I80" s="108" t="s">
        <v>1364</v>
      </c>
      <c r="J80" s="40" t="s">
        <v>1198</v>
      </c>
      <c r="K80" s="40" t="s">
        <v>1007</v>
      </c>
      <c r="L80" s="39" t="s">
        <v>1743</v>
      </c>
      <c r="M80" s="12" t="s">
        <v>1375</v>
      </c>
      <c r="N80" s="12" t="s">
        <v>1376</v>
      </c>
      <c r="O80" s="39" t="s">
        <v>1420</v>
      </c>
      <c r="P80" s="13">
        <v>3000</v>
      </c>
      <c r="Q80" s="33"/>
      <c r="R80" s="33"/>
      <c r="S80" s="230" t="s">
        <v>1421</v>
      </c>
      <c r="T80" s="50" t="s">
        <v>1421</v>
      </c>
      <c r="U80" s="20"/>
      <c r="V80" s="20"/>
      <c r="W80" s="20"/>
      <c r="X80" s="20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20"/>
      <c r="AJ80" s="20"/>
      <c r="AK80" s="20"/>
      <c r="AL80" s="20"/>
      <c r="AM80" s="20"/>
      <c r="AN80" s="20"/>
      <c r="AO80" s="20"/>
      <c r="AP80" s="20"/>
      <c r="AQ80" s="20"/>
    </row>
    <row r="81" spans="1:43" ht="25.5" customHeight="1">
      <c r="A81" s="6" t="s">
        <v>1689</v>
      </c>
      <c r="B81" s="7">
        <v>2009</v>
      </c>
      <c r="C81" s="7">
        <f t="shared" si="1"/>
        <v>3</v>
      </c>
      <c r="D81" s="32">
        <v>39881</v>
      </c>
      <c r="E81" s="9">
        <v>3145</v>
      </c>
      <c r="F81" s="33" t="s">
        <v>244</v>
      </c>
      <c r="G81" s="37" t="s">
        <v>1749</v>
      </c>
      <c r="H81" s="146">
        <v>38</v>
      </c>
      <c r="I81" s="108" t="s">
        <v>1750</v>
      </c>
      <c r="J81" s="40" t="s">
        <v>1009</v>
      </c>
      <c r="K81" s="40" t="s">
        <v>1489</v>
      </c>
      <c r="L81" s="39" t="s">
        <v>907</v>
      </c>
      <c r="M81" s="12" t="s">
        <v>1487</v>
      </c>
      <c r="N81" s="12" t="s">
        <v>1376</v>
      </c>
      <c r="O81" s="39" t="s">
        <v>1604</v>
      </c>
      <c r="P81" s="13">
        <v>3000</v>
      </c>
      <c r="Q81" s="33"/>
      <c r="R81" s="33"/>
      <c r="S81" s="230" t="s">
        <v>1268</v>
      </c>
      <c r="T81" s="50" t="s">
        <v>245</v>
      </c>
      <c r="U81" s="20"/>
      <c r="V81" s="20"/>
      <c r="W81" s="20"/>
      <c r="X81" s="20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20"/>
      <c r="AJ81" s="20"/>
      <c r="AK81" s="20"/>
      <c r="AL81" s="20"/>
      <c r="AM81" s="20"/>
      <c r="AN81" s="20"/>
      <c r="AO81" s="20"/>
      <c r="AP81" s="20"/>
      <c r="AQ81" s="20"/>
    </row>
    <row r="82" spans="1:43" ht="25.5" customHeight="1">
      <c r="A82" s="6" t="s">
        <v>1690</v>
      </c>
      <c r="B82" s="7">
        <v>2009</v>
      </c>
      <c r="C82" s="7">
        <f t="shared" si="1"/>
        <v>3</v>
      </c>
      <c r="D82" s="32">
        <v>39881</v>
      </c>
      <c r="E82" s="9">
        <v>3109</v>
      </c>
      <c r="F82" s="33" t="s">
        <v>246</v>
      </c>
      <c r="G82" s="37" t="s">
        <v>1749</v>
      </c>
      <c r="H82" s="146">
        <v>36</v>
      </c>
      <c r="I82" s="108" t="s">
        <v>1750</v>
      </c>
      <c r="J82" s="40" t="s">
        <v>1757</v>
      </c>
      <c r="K82" s="40" t="s">
        <v>1489</v>
      </c>
      <c r="L82" s="39" t="s">
        <v>1757</v>
      </c>
      <c r="M82" s="12" t="s">
        <v>1487</v>
      </c>
      <c r="N82" s="12" t="s">
        <v>1376</v>
      </c>
      <c r="O82" s="39" t="s">
        <v>892</v>
      </c>
      <c r="P82" s="13">
        <v>4000</v>
      </c>
      <c r="Q82" s="74"/>
      <c r="R82" s="74"/>
      <c r="S82" s="231" t="s">
        <v>1268</v>
      </c>
      <c r="T82" s="73" t="s">
        <v>247</v>
      </c>
      <c r="U82" s="20"/>
      <c r="V82" s="20"/>
      <c r="W82" s="20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20"/>
      <c r="AJ82" s="20"/>
      <c r="AK82" s="20"/>
      <c r="AL82" s="20"/>
      <c r="AM82" s="20"/>
      <c r="AN82" s="20"/>
      <c r="AO82" s="20"/>
      <c r="AP82" s="20"/>
      <c r="AQ82" s="20"/>
    </row>
    <row r="83" spans="1:43" ht="25.5" customHeight="1">
      <c r="A83" s="6" t="s">
        <v>1691</v>
      </c>
      <c r="B83" s="7">
        <v>2009</v>
      </c>
      <c r="C83" s="7">
        <f t="shared" si="1"/>
        <v>3</v>
      </c>
      <c r="D83" s="32">
        <v>39882</v>
      </c>
      <c r="E83" s="9">
        <v>3107</v>
      </c>
      <c r="F83" s="33" t="s">
        <v>248</v>
      </c>
      <c r="G83" s="37" t="s">
        <v>1749</v>
      </c>
      <c r="H83" s="146">
        <v>59</v>
      </c>
      <c r="I83" s="108" t="s">
        <v>1750</v>
      </c>
      <c r="J83" s="40" t="s">
        <v>1317</v>
      </c>
      <c r="K83" s="40" t="s">
        <v>1739</v>
      </c>
      <c r="L83" s="39" t="s">
        <v>1495</v>
      </c>
      <c r="M83" s="12" t="s">
        <v>1747</v>
      </c>
      <c r="N83" s="12" t="s">
        <v>1376</v>
      </c>
      <c r="O83" s="39" t="s">
        <v>1002</v>
      </c>
      <c r="P83" s="13">
        <v>2000</v>
      </c>
      <c r="Q83" s="33"/>
      <c r="R83" s="75"/>
      <c r="S83" s="231" t="s">
        <v>1320</v>
      </c>
      <c r="T83" s="50" t="s">
        <v>1320</v>
      </c>
      <c r="U83" s="20"/>
      <c r="V83" s="20"/>
      <c r="W83" s="20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20"/>
      <c r="AJ83" s="20"/>
      <c r="AK83" s="20"/>
      <c r="AL83" s="20"/>
      <c r="AM83" s="20"/>
      <c r="AN83" s="20"/>
      <c r="AO83" s="20"/>
      <c r="AP83" s="20"/>
      <c r="AQ83" s="20"/>
    </row>
    <row r="84" spans="1:43" ht="25.5" customHeight="1">
      <c r="A84" s="6" t="s">
        <v>1692</v>
      </c>
      <c r="B84" s="7">
        <v>2009</v>
      </c>
      <c r="C84" s="7">
        <f t="shared" si="1"/>
        <v>3</v>
      </c>
      <c r="D84" s="32">
        <v>39883</v>
      </c>
      <c r="E84" s="9">
        <v>3089</v>
      </c>
      <c r="F84" s="33" t="s">
        <v>249</v>
      </c>
      <c r="G84" s="37" t="s">
        <v>1749</v>
      </c>
      <c r="H84" s="146">
        <v>50</v>
      </c>
      <c r="I84" s="108" t="s">
        <v>1750</v>
      </c>
      <c r="J84" s="40" t="s">
        <v>1298</v>
      </c>
      <c r="K84" s="40" t="s">
        <v>1489</v>
      </c>
      <c r="L84" s="39" t="s">
        <v>1298</v>
      </c>
      <c r="M84" s="39" t="s">
        <v>1375</v>
      </c>
      <c r="N84" s="12" t="s">
        <v>1374</v>
      </c>
      <c r="O84" s="39" t="s">
        <v>1286</v>
      </c>
      <c r="P84" s="13">
        <v>2000</v>
      </c>
      <c r="Q84" s="33"/>
      <c r="R84" s="33"/>
      <c r="S84" s="230" t="s">
        <v>1527</v>
      </c>
      <c r="T84" s="50" t="s">
        <v>250</v>
      </c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19"/>
      <c r="AF84" s="19"/>
      <c r="AG84" s="19"/>
      <c r="AH84" s="19"/>
      <c r="AI84" s="20"/>
      <c r="AJ84" s="20"/>
      <c r="AK84" s="20"/>
      <c r="AL84" s="20"/>
      <c r="AM84" s="20"/>
      <c r="AN84" s="20"/>
      <c r="AO84" s="20"/>
      <c r="AP84" s="20"/>
      <c r="AQ84" s="20"/>
    </row>
    <row r="85" spans="1:43" ht="25.5" customHeight="1">
      <c r="A85" s="6" t="s">
        <v>1693</v>
      </c>
      <c r="B85" s="7">
        <v>2009</v>
      </c>
      <c r="C85" s="7">
        <f t="shared" si="1"/>
        <v>3</v>
      </c>
      <c r="D85" s="32">
        <v>39883</v>
      </c>
      <c r="E85" s="9">
        <v>3153</v>
      </c>
      <c r="F85" s="33" t="s">
        <v>251</v>
      </c>
      <c r="G85" s="37" t="s">
        <v>1749</v>
      </c>
      <c r="H85" s="146">
        <v>14</v>
      </c>
      <c r="I85" s="108" t="s">
        <v>1750</v>
      </c>
      <c r="J85" s="40" t="s">
        <v>1007</v>
      </c>
      <c r="K85" s="40" t="s">
        <v>1007</v>
      </c>
      <c r="L85" s="39" t="s">
        <v>1324</v>
      </c>
      <c r="M85" s="39" t="s">
        <v>1487</v>
      </c>
      <c r="N85" s="12" t="s">
        <v>1376</v>
      </c>
      <c r="O85" s="39" t="s">
        <v>900</v>
      </c>
      <c r="P85" s="13">
        <v>4000</v>
      </c>
      <c r="Q85" s="33"/>
      <c r="R85" s="33"/>
      <c r="S85" s="230" t="s">
        <v>1268</v>
      </c>
      <c r="T85" s="50" t="s">
        <v>247</v>
      </c>
      <c r="U85" s="20"/>
      <c r="V85" s="20"/>
      <c r="W85" s="20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20"/>
      <c r="AJ85" s="20"/>
      <c r="AK85" s="20"/>
      <c r="AL85" s="20"/>
      <c r="AM85" s="20"/>
      <c r="AN85" s="20"/>
      <c r="AO85" s="20"/>
      <c r="AP85" s="20"/>
      <c r="AQ85" s="20"/>
    </row>
    <row r="86" spans="1:43" ht="25.5" customHeight="1">
      <c r="A86" s="6" t="s">
        <v>1694</v>
      </c>
      <c r="B86" s="7">
        <v>2009</v>
      </c>
      <c r="C86" s="7">
        <f t="shared" si="1"/>
        <v>3</v>
      </c>
      <c r="D86" s="32">
        <v>39883</v>
      </c>
      <c r="E86" s="9" t="s">
        <v>264</v>
      </c>
      <c r="F86" s="33" t="s">
        <v>265</v>
      </c>
      <c r="G86" s="37" t="s">
        <v>1206</v>
      </c>
      <c r="H86" s="146">
        <v>62</v>
      </c>
      <c r="I86" s="108" t="s">
        <v>1750</v>
      </c>
      <c r="J86" s="40" t="s">
        <v>1174</v>
      </c>
      <c r="K86" s="40" t="s">
        <v>1489</v>
      </c>
      <c r="L86" s="39" t="s">
        <v>1174</v>
      </c>
      <c r="M86" s="12" t="s">
        <v>1375</v>
      </c>
      <c r="N86" s="12" t="s">
        <v>1376</v>
      </c>
      <c r="O86" s="39" t="s">
        <v>1382</v>
      </c>
      <c r="P86" s="13">
        <v>6000</v>
      </c>
      <c r="Q86" s="33"/>
      <c r="R86" s="33"/>
      <c r="S86" s="241" t="s">
        <v>1268</v>
      </c>
      <c r="T86" s="50" t="s">
        <v>258</v>
      </c>
      <c r="U86" s="20"/>
      <c r="V86" s="20"/>
      <c r="W86" s="20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20"/>
      <c r="AJ86" s="20"/>
      <c r="AK86" s="20"/>
      <c r="AL86" s="20"/>
      <c r="AM86" s="20"/>
      <c r="AN86" s="20"/>
      <c r="AO86" s="20"/>
      <c r="AP86" s="20"/>
      <c r="AQ86" s="20"/>
    </row>
    <row r="87" spans="1:43" ht="25.5" customHeight="1">
      <c r="A87" s="6" t="s">
        <v>1207</v>
      </c>
      <c r="B87" s="7">
        <v>2009</v>
      </c>
      <c r="C87" s="7">
        <f t="shared" si="1"/>
        <v>3</v>
      </c>
      <c r="D87" s="32">
        <v>39890</v>
      </c>
      <c r="E87" s="9" t="s">
        <v>252</v>
      </c>
      <c r="F87" s="33" t="s">
        <v>253</v>
      </c>
      <c r="G87" s="37" t="s">
        <v>1749</v>
      </c>
      <c r="H87" s="146">
        <v>31</v>
      </c>
      <c r="I87" s="108" t="s">
        <v>1364</v>
      </c>
      <c r="J87" s="40" t="s">
        <v>1739</v>
      </c>
      <c r="K87" s="40" t="s">
        <v>1739</v>
      </c>
      <c r="L87" s="39" t="s">
        <v>254</v>
      </c>
      <c r="M87" s="12" t="s">
        <v>1373</v>
      </c>
      <c r="N87" s="12" t="s">
        <v>1376</v>
      </c>
      <c r="O87" s="39" t="s">
        <v>1420</v>
      </c>
      <c r="P87" s="31">
        <v>3500</v>
      </c>
      <c r="Q87" s="33"/>
      <c r="R87" s="33"/>
      <c r="S87" s="231" t="s">
        <v>1421</v>
      </c>
      <c r="T87" s="47" t="s">
        <v>1421</v>
      </c>
      <c r="U87" s="20"/>
      <c r="V87" s="20"/>
      <c r="W87" s="20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20"/>
      <c r="AJ87" s="20"/>
      <c r="AK87" s="20"/>
      <c r="AL87" s="20"/>
      <c r="AM87" s="20"/>
      <c r="AN87" s="20"/>
      <c r="AO87" s="20"/>
      <c r="AP87" s="20"/>
      <c r="AQ87" s="20"/>
    </row>
    <row r="88" spans="1:43" ht="25.5" customHeight="1">
      <c r="A88" s="6" t="s">
        <v>1208</v>
      </c>
      <c r="B88" s="7">
        <v>2009</v>
      </c>
      <c r="C88" s="7">
        <f t="shared" si="1"/>
        <v>3</v>
      </c>
      <c r="D88" s="32">
        <v>39890</v>
      </c>
      <c r="E88" s="9" t="s">
        <v>255</v>
      </c>
      <c r="F88" s="33" t="s">
        <v>256</v>
      </c>
      <c r="G88" s="37" t="s">
        <v>1749</v>
      </c>
      <c r="H88" s="146">
        <v>44</v>
      </c>
      <c r="I88" s="110" t="s">
        <v>1750</v>
      </c>
      <c r="J88" s="40" t="s">
        <v>1298</v>
      </c>
      <c r="K88" s="40" t="s">
        <v>1489</v>
      </c>
      <c r="L88" s="39" t="s">
        <v>1298</v>
      </c>
      <c r="M88" s="12" t="s">
        <v>1375</v>
      </c>
      <c r="N88" s="12" t="s">
        <v>1376</v>
      </c>
      <c r="O88" s="39" t="s">
        <v>257</v>
      </c>
      <c r="P88" s="13">
        <v>17500</v>
      </c>
      <c r="Q88" s="33"/>
      <c r="R88" s="33"/>
      <c r="S88" s="230" t="s">
        <v>1268</v>
      </c>
      <c r="T88" s="50" t="s">
        <v>258</v>
      </c>
      <c r="U88" s="20"/>
      <c r="V88" s="20"/>
      <c r="W88" s="20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20"/>
      <c r="AJ88" s="20"/>
      <c r="AK88" s="20"/>
      <c r="AL88" s="20"/>
      <c r="AM88" s="20"/>
      <c r="AN88" s="20"/>
      <c r="AO88" s="20"/>
      <c r="AP88" s="20"/>
      <c r="AQ88" s="20"/>
    </row>
    <row r="89" spans="1:43" ht="25.5" customHeight="1">
      <c r="A89" s="6" t="s">
        <v>1209</v>
      </c>
      <c r="B89" s="7">
        <v>2009</v>
      </c>
      <c r="C89" s="7">
        <f t="shared" si="1"/>
        <v>3</v>
      </c>
      <c r="D89" s="32">
        <v>39890</v>
      </c>
      <c r="E89" s="9" t="s">
        <v>259</v>
      </c>
      <c r="F89" s="33" t="s">
        <v>260</v>
      </c>
      <c r="G89" s="37" t="s">
        <v>1749</v>
      </c>
      <c r="H89" s="146">
        <v>66</v>
      </c>
      <c r="I89" s="110" t="s">
        <v>1364</v>
      </c>
      <c r="J89" s="40" t="s">
        <v>1295</v>
      </c>
      <c r="K89" s="40" t="s">
        <v>1489</v>
      </c>
      <c r="L89" s="39" t="s">
        <v>1295</v>
      </c>
      <c r="M89" s="12" t="s">
        <v>1375</v>
      </c>
      <c r="N89" s="39" t="s">
        <v>1376</v>
      </c>
      <c r="O89" s="39" t="s">
        <v>1420</v>
      </c>
      <c r="P89" s="13">
        <v>3500</v>
      </c>
      <c r="Q89" s="33"/>
      <c r="R89" s="33"/>
      <c r="S89" s="230" t="s">
        <v>1421</v>
      </c>
      <c r="T89" s="50" t="s">
        <v>1421</v>
      </c>
      <c r="U89" s="20"/>
      <c r="V89" s="20"/>
      <c r="W89" s="20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20"/>
      <c r="AJ89" s="20"/>
      <c r="AK89" s="20"/>
      <c r="AL89" s="20"/>
      <c r="AM89" s="20"/>
      <c r="AN89" s="20"/>
      <c r="AO89" s="20"/>
      <c r="AP89" s="20"/>
      <c r="AQ89" s="20"/>
    </row>
    <row r="90" spans="1:43" ht="25.5" customHeight="1">
      <c r="A90" s="6" t="s">
        <v>1210</v>
      </c>
      <c r="B90" s="7">
        <v>2009</v>
      </c>
      <c r="C90" s="7">
        <f t="shared" si="1"/>
        <v>3</v>
      </c>
      <c r="D90" s="32">
        <v>39890</v>
      </c>
      <c r="E90" s="9" t="s">
        <v>261</v>
      </c>
      <c r="F90" s="33" t="s">
        <v>262</v>
      </c>
      <c r="G90" s="37" t="s">
        <v>1749</v>
      </c>
      <c r="H90" s="146">
        <v>63</v>
      </c>
      <c r="I90" s="110" t="s">
        <v>1750</v>
      </c>
      <c r="J90" s="40" t="s">
        <v>1753</v>
      </c>
      <c r="K90" s="40" t="s">
        <v>1489</v>
      </c>
      <c r="L90" s="39" t="s">
        <v>1695</v>
      </c>
      <c r="M90" s="39" t="s">
        <v>1373</v>
      </c>
      <c r="N90" s="12" t="s">
        <v>1376</v>
      </c>
      <c r="O90" s="39" t="s">
        <v>1293</v>
      </c>
      <c r="P90" s="13">
        <v>3000</v>
      </c>
      <c r="Q90" s="33"/>
      <c r="R90" s="33"/>
      <c r="S90" s="230" t="s">
        <v>1527</v>
      </c>
      <c r="T90" s="50" t="s">
        <v>263</v>
      </c>
      <c r="U90" s="77"/>
      <c r="V90" s="78"/>
      <c r="W90" s="215"/>
      <c r="X90" s="20"/>
      <c r="Y90" s="20"/>
      <c r="Z90" s="20"/>
      <c r="AA90" s="20"/>
      <c r="AB90" s="19"/>
      <c r="AC90" s="19"/>
      <c r="AD90" s="19"/>
      <c r="AE90" s="19"/>
      <c r="AF90" s="19"/>
      <c r="AG90" s="19"/>
      <c r="AH90" s="19"/>
      <c r="AI90" s="20"/>
      <c r="AJ90" s="20"/>
      <c r="AK90" s="20"/>
      <c r="AL90" s="20"/>
      <c r="AM90" s="20"/>
      <c r="AN90" s="20"/>
      <c r="AO90" s="20"/>
      <c r="AP90" s="20"/>
      <c r="AQ90" s="20"/>
    </row>
    <row r="91" spans="1:43" ht="25.5" customHeight="1">
      <c r="A91" s="6" t="s">
        <v>1211</v>
      </c>
      <c r="B91" s="7">
        <v>2009</v>
      </c>
      <c r="C91" s="7">
        <f t="shared" si="1"/>
        <v>3</v>
      </c>
      <c r="D91" s="79">
        <v>39892</v>
      </c>
      <c r="E91" s="9" t="s">
        <v>281</v>
      </c>
      <c r="F91" s="80" t="s">
        <v>282</v>
      </c>
      <c r="G91" s="81" t="s">
        <v>1749</v>
      </c>
      <c r="H91" s="151">
        <v>53</v>
      </c>
      <c r="I91" s="110" t="s">
        <v>1364</v>
      </c>
      <c r="J91" s="40" t="s">
        <v>1702</v>
      </c>
      <c r="K91" s="40" t="s">
        <v>1007</v>
      </c>
      <c r="L91" s="39" t="s">
        <v>1702</v>
      </c>
      <c r="M91" s="39" t="s">
        <v>1375</v>
      </c>
      <c r="N91" s="12" t="s">
        <v>1376</v>
      </c>
      <c r="O91" s="39" t="s">
        <v>1420</v>
      </c>
      <c r="P91" s="82">
        <v>3500</v>
      </c>
      <c r="Q91" s="83"/>
      <c r="R91" s="83"/>
      <c r="S91" s="230" t="s">
        <v>1421</v>
      </c>
      <c r="T91" s="84" t="s">
        <v>1421</v>
      </c>
      <c r="U91" s="20"/>
      <c r="V91" s="20"/>
      <c r="W91" s="20"/>
      <c r="X91" s="20"/>
      <c r="Y91" s="20"/>
      <c r="Z91" s="20"/>
      <c r="AA91" s="20"/>
      <c r="AB91" s="19"/>
      <c r="AC91" s="19"/>
      <c r="AD91" s="19"/>
      <c r="AE91" s="19"/>
      <c r="AF91" s="19"/>
      <c r="AG91" s="19"/>
      <c r="AH91" s="19"/>
      <c r="AI91" s="20"/>
      <c r="AJ91" s="20"/>
      <c r="AK91" s="20"/>
      <c r="AL91" s="20"/>
      <c r="AM91" s="20"/>
      <c r="AN91" s="20"/>
      <c r="AO91" s="20"/>
      <c r="AP91" s="20"/>
      <c r="AQ91" s="20"/>
    </row>
    <row r="92" spans="1:43" ht="25.5" customHeight="1">
      <c r="A92" s="6" t="s">
        <v>1212</v>
      </c>
      <c r="B92" s="7">
        <v>2009</v>
      </c>
      <c r="C92" s="7">
        <f t="shared" si="1"/>
        <v>3</v>
      </c>
      <c r="D92" s="32">
        <v>39892</v>
      </c>
      <c r="E92" s="9" t="s">
        <v>266</v>
      </c>
      <c r="F92" s="33" t="s">
        <v>267</v>
      </c>
      <c r="G92" s="37" t="s">
        <v>1749</v>
      </c>
      <c r="H92" s="146">
        <v>63</v>
      </c>
      <c r="I92" s="110" t="s">
        <v>1364</v>
      </c>
      <c r="J92" s="40" t="s">
        <v>1317</v>
      </c>
      <c r="K92" s="40" t="s">
        <v>1739</v>
      </c>
      <c r="L92" s="39" t="s">
        <v>268</v>
      </c>
      <c r="M92" s="39" t="s">
        <v>1746</v>
      </c>
      <c r="N92" s="12" t="s">
        <v>1376</v>
      </c>
      <c r="O92" s="39" t="s">
        <v>1420</v>
      </c>
      <c r="P92" s="13">
        <v>3550</v>
      </c>
      <c r="Q92" s="33"/>
      <c r="R92" s="33"/>
      <c r="S92" s="230" t="s">
        <v>1421</v>
      </c>
      <c r="T92" s="50" t="s">
        <v>1421</v>
      </c>
      <c r="U92" s="20"/>
      <c r="V92" s="20"/>
      <c r="W92" s="20"/>
      <c r="X92" s="20"/>
      <c r="Y92" s="20"/>
      <c r="Z92" s="20"/>
      <c r="AA92" s="20"/>
      <c r="AB92" s="19"/>
      <c r="AC92" s="19"/>
      <c r="AD92" s="19"/>
      <c r="AE92" s="19"/>
      <c r="AF92" s="19"/>
      <c r="AG92" s="19"/>
      <c r="AH92" s="19"/>
      <c r="AI92" s="20"/>
      <c r="AJ92" s="20"/>
      <c r="AK92" s="20"/>
      <c r="AL92" s="20"/>
      <c r="AM92" s="20"/>
      <c r="AN92" s="20"/>
      <c r="AO92" s="20"/>
      <c r="AP92" s="20"/>
      <c r="AQ92" s="20"/>
    </row>
    <row r="93" spans="1:43" ht="25.5" customHeight="1">
      <c r="A93" s="6" t="s">
        <v>1213</v>
      </c>
      <c r="B93" s="7">
        <v>2009</v>
      </c>
      <c r="C93" s="7">
        <f t="shared" si="1"/>
        <v>3</v>
      </c>
      <c r="D93" s="32">
        <v>39892</v>
      </c>
      <c r="E93" s="9" t="s">
        <v>269</v>
      </c>
      <c r="F93" s="33" t="s">
        <v>270</v>
      </c>
      <c r="G93" s="37" t="s">
        <v>1749</v>
      </c>
      <c r="H93" s="146">
        <v>44</v>
      </c>
      <c r="I93" s="108" t="s">
        <v>1750</v>
      </c>
      <c r="J93" s="40" t="s">
        <v>1009</v>
      </c>
      <c r="K93" s="40" t="s">
        <v>1489</v>
      </c>
      <c r="L93" s="39" t="s">
        <v>1326</v>
      </c>
      <c r="M93" s="39" t="s">
        <v>1486</v>
      </c>
      <c r="N93" s="12" t="s">
        <v>1374</v>
      </c>
      <c r="O93" s="39" t="s">
        <v>1602</v>
      </c>
      <c r="P93" s="31">
        <v>3500</v>
      </c>
      <c r="Q93" s="33"/>
      <c r="R93" s="33"/>
      <c r="S93" s="231" t="s">
        <v>1270</v>
      </c>
      <c r="T93" s="50" t="s">
        <v>271</v>
      </c>
      <c r="U93" s="20"/>
      <c r="V93" s="20"/>
      <c r="W93" s="20"/>
      <c r="X93" s="20"/>
      <c r="Y93" s="20"/>
      <c r="Z93" s="20"/>
      <c r="AA93" s="20"/>
      <c r="AB93" s="19"/>
      <c r="AC93" s="19"/>
      <c r="AD93" s="19"/>
      <c r="AE93" s="19"/>
      <c r="AF93" s="19"/>
      <c r="AG93" s="19"/>
      <c r="AH93" s="19"/>
      <c r="AI93" s="20"/>
      <c r="AJ93" s="20"/>
      <c r="AK93" s="20"/>
      <c r="AL93" s="20"/>
      <c r="AM93" s="20"/>
      <c r="AN93" s="20"/>
      <c r="AO93" s="20"/>
      <c r="AP93" s="20"/>
      <c r="AQ93" s="20"/>
    </row>
    <row r="94" spans="1:43" ht="25.5" customHeight="1">
      <c r="A94" s="6" t="s">
        <v>1214</v>
      </c>
      <c r="B94" s="7">
        <v>2009</v>
      </c>
      <c r="C94" s="7">
        <f t="shared" si="1"/>
        <v>3</v>
      </c>
      <c r="D94" s="32">
        <v>39895</v>
      </c>
      <c r="E94" s="9" t="s">
        <v>272</v>
      </c>
      <c r="F94" s="33" t="s">
        <v>273</v>
      </c>
      <c r="G94" s="37" t="s">
        <v>1749</v>
      </c>
      <c r="H94" s="146">
        <v>22</v>
      </c>
      <c r="I94" s="108" t="s">
        <v>1364</v>
      </c>
      <c r="J94" s="40" t="s">
        <v>1317</v>
      </c>
      <c r="K94" s="40" t="s">
        <v>1739</v>
      </c>
      <c r="L94" s="39" t="s">
        <v>890</v>
      </c>
      <c r="M94" s="12" t="s">
        <v>1472</v>
      </c>
      <c r="N94" s="12" t="s">
        <v>1376</v>
      </c>
      <c r="O94" s="39" t="s">
        <v>1420</v>
      </c>
      <c r="P94" s="13">
        <v>3550</v>
      </c>
      <c r="Q94" s="33"/>
      <c r="R94" s="33"/>
      <c r="S94" s="230" t="s">
        <v>1421</v>
      </c>
      <c r="T94" s="50" t="s">
        <v>1421</v>
      </c>
      <c r="U94" s="20"/>
      <c r="V94" s="20"/>
      <c r="W94" s="20"/>
      <c r="X94" s="20"/>
      <c r="Y94" s="20"/>
      <c r="Z94" s="20"/>
      <c r="AA94" s="20"/>
      <c r="AB94" s="19"/>
      <c r="AC94" s="19"/>
      <c r="AD94" s="19"/>
      <c r="AE94" s="19"/>
      <c r="AF94" s="19"/>
      <c r="AG94" s="19"/>
      <c r="AH94" s="19"/>
      <c r="AI94" s="20"/>
      <c r="AJ94" s="20"/>
      <c r="AK94" s="20"/>
      <c r="AL94" s="20"/>
      <c r="AM94" s="20"/>
      <c r="AN94" s="20"/>
      <c r="AO94" s="20"/>
      <c r="AP94" s="20"/>
      <c r="AQ94" s="20"/>
    </row>
    <row r="95" spans="1:43" ht="25.5" customHeight="1">
      <c r="A95" s="6" t="s">
        <v>1215</v>
      </c>
      <c r="B95" s="7">
        <v>2009</v>
      </c>
      <c r="C95" s="7">
        <f t="shared" si="1"/>
        <v>3</v>
      </c>
      <c r="D95" s="32">
        <v>39895</v>
      </c>
      <c r="E95" s="9" t="s">
        <v>274</v>
      </c>
      <c r="F95" s="33" t="s">
        <v>275</v>
      </c>
      <c r="G95" s="37" t="s">
        <v>1749</v>
      </c>
      <c r="H95" s="146">
        <v>51</v>
      </c>
      <c r="I95" s="108" t="s">
        <v>1364</v>
      </c>
      <c r="J95" s="40" t="s">
        <v>1317</v>
      </c>
      <c r="K95" s="40" t="s">
        <v>1739</v>
      </c>
      <c r="L95" s="39" t="s">
        <v>268</v>
      </c>
      <c r="M95" s="39" t="s">
        <v>1747</v>
      </c>
      <c r="N95" s="12" t="s">
        <v>1376</v>
      </c>
      <c r="O95" s="39" t="s">
        <v>1420</v>
      </c>
      <c r="P95" s="13">
        <v>3550</v>
      </c>
      <c r="Q95" s="33"/>
      <c r="R95" s="33"/>
      <c r="S95" s="231" t="s">
        <v>1421</v>
      </c>
      <c r="T95" s="50" t="s">
        <v>1421</v>
      </c>
      <c r="U95" s="20"/>
      <c r="V95" s="20"/>
      <c r="W95" s="20"/>
      <c r="X95" s="20"/>
      <c r="Y95" s="20"/>
      <c r="Z95" s="20"/>
      <c r="AA95" s="20"/>
      <c r="AB95" s="19"/>
      <c r="AC95" s="19"/>
      <c r="AD95" s="19"/>
      <c r="AE95" s="19"/>
      <c r="AF95" s="19"/>
      <c r="AG95" s="19"/>
      <c r="AH95" s="19"/>
      <c r="AI95" s="20"/>
      <c r="AJ95" s="20"/>
      <c r="AK95" s="20"/>
      <c r="AL95" s="20"/>
      <c r="AM95" s="20"/>
      <c r="AN95" s="20"/>
      <c r="AO95" s="20"/>
      <c r="AP95" s="20"/>
      <c r="AQ95" s="20"/>
    </row>
    <row r="96" spans="1:43" ht="25.5" customHeight="1">
      <c r="A96" s="6" t="s">
        <v>1216</v>
      </c>
      <c r="B96" s="7">
        <v>2009</v>
      </c>
      <c r="C96" s="7">
        <f t="shared" si="1"/>
        <v>3</v>
      </c>
      <c r="D96" s="32">
        <v>39895</v>
      </c>
      <c r="E96" s="9" t="s">
        <v>276</v>
      </c>
      <c r="F96" s="33" t="s">
        <v>277</v>
      </c>
      <c r="G96" s="37" t="s">
        <v>1749</v>
      </c>
      <c r="H96" s="146">
        <v>52</v>
      </c>
      <c r="I96" s="108" t="s">
        <v>160</v>
      </c>
      <c r="J96" s="40" t="s">
        <v>1753</v>
      </c>
      <c r="K96" s="40" t="s">
        <v>1489</v>
      </c>
      <c r="L96" s="39" t="s">
        <v>278</v>
      </c>
      <c r="M96" s="39" t="s">
        <v>1375</v>
      </c>
      <c r="N96" s="12" t="s">
        <v>1376</v>
      </c>
      <c r="O96" s="39" t="s">
        <v>1420</v>
      </c>
      <c r="P96" s="13">
        <v>7550</v>
      </c>
      <c r="Q96" s="33"/>
      <c r="R96" s="33"/>
      <c r="S96" s="231" t="s">
        <v>1421</v>
      </c>
      <c r="T96" s="50" t="s">
        <v>1421</v>
      </c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</row>
    <row r="97" spans="1:43" ht="25.5" customHeight="1">
      <c r="A97" s="6" t="s">
        <v>1217</v>
      </c>
      <c r="B97" s="7">
        <v>2009</v>
      </c>
      <c r="C97" s="7">
        <f t="shared" si="1"/>
        <v>3</v>
      </c>
      <c r="D97" s="32">
        <v>39895</v>
      </c>
      <c r="E97" s="9">
        <v>2966</v>
      </c>
      <c r="F97" s="33" t="s">
        <v>279</v>
      </c>
      <c r="G97" s="37" t="s">
        <v>1206</v>
      </c>
      <c r="H97" s="150">
        <v>61</v>
      </c>
      <c r="I97" s="108" t="s">
        <v>1750</v>
      </c>
      <c r="J97" s="40" t="s">
        <v>1761</v>
      </c>
      <c r="K97" s="40" t="s">
        <v>1489</v>
      </c>
      <c r="L97" s="39" t="s">
        <v>1761</v>
      </c>
      <c r="M97" s="39" t="s">
        <v>1224</v>
      </c>
      <c r="N97" s="12" t="s">
        <v>1376</v>
      </c>
      <c r="O97" s="39" t="s">
        <v>280</v>
      </c>
      <c r="P97" s="13">
        <v>2500</v>
      </c>
      <c r="Q97" s="33"/>
      <c r="R97" s="33"/>
      <c r="S97" s="231" t="s">
        <v>1222</v>
      </c>
      <c r="T97" s="50" t="s">
        <v>1222</v>
      </c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</row>
    <row r="98" spans="1:43" ht="25.5" customHeight="1">
      <c r="A98" s="6" t="s">
        <v>1218</v>
      </c>
      <c r="B98" s="7">
        <v>2009</v>
      </c>
      <c r="C98" s="7">
        <f t="shared" si="1"/>
        <v>3</v>
      </c>
      <c r="D98" s="32">
        <v>39897</v>
      </c>
      <c r="E98" s="9" t="s">
        <v>283</v>
      </c>
      <c r="F98" s="33" t="s">
        <v>284</v>
      </c>
      <c r="G98" s="37" t="s">
        <v>1206</v>
      </c>
      <c r="H98" s="146">
        <v>43</v>
      </c>
      <c r="I98" s="108" t="s">
        <v>1364</v>
      </c>
      <c r="J98" s="40" t="s">
        <v>1170</v>
      </c>
      <c r="K98" s="40" t="s">
        <v>1489</v>
      </c>
      <c r="L98" s="39" t="s">
        <v>958</v>
      </c>
      <c r="M98" s="12" t="s">
        <v>1615</v>
      </c>
      <c r="N98" s="12" t="s">
        <v>1376</v>
      </c>
      <c r="O98" s="39" t="s">
        <v>1420</v>
      </c>
      <c r="P98" s="13">
        <v>3300</v>
      </c>
      <c r="Q98" s="33"/>
      <c r="R98" s="33"/>
      <c r="S98" s="230" t="s">
        <v>1421</v>
      </c>
      <c r="T98" s="50" t="s">
        <v>1421</v>
      </c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</row>
    <row r="99" spans="1:43" ht="25.5" customHeight="1">
      <c r="A99" s="6" t="s">
        <v>1219</v>
      </c>
      <c r="B99" s="7">
        <v>2009</v>
      </c>
      <c r="C99" s="7">
        <f t="shared" si="1"/>
        <v>3</v>
      </c>
      <c r="D99" s="32">
        <v>39899</v>
      </c>
      <c r="E99" s="9" t="s">
        <v>285</v>
      </c>
      <c r="F99" s="33" t="s">
        <v>286</v>
      </c>
      <c r="G99" s="37" t="s">
        <v>1749</v>
      </c>
      <c r="H99" s="150">
        <v>42</v>
      </c>
      <c r="I99" s="108" t="s">
        <v>1364</v>
      </c>
      <c r="J99" s="40" t="s">
        <v>1184</v>
      </c>
      <c r="K99" s="40" t="s">
        <v>1184</v>
      </c>
      <c r="L99" s="39" t="s">
        <v>1182</v>
      </c>
      <c r="M99" s="39" t="s">
        <v>1615</v>
      </c>
      <c r="N99" s="12" t="s">
        <v>1374</v>
      </c>
      <c r="O99" s="39" t="s">
        <v>1420</v>
      </c>
      <c r="P99" s="13">
        <v>3100</v>
      </c>
      <c r="Q99" s="33"/>
      <c r="R99" s="33"/>
      <c r="S99" s="231" t="s">
        <v>1421</v>
      </c>
      <c r="T99" s="50" t="s">
        <v>1421</v>
      </c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</row>
    <row r="100" spans="1:43" ht="25.5" customHeight="1">
      <c r="A100" s="6" t="s">
        <v>1220</v>
      </c>
      <c r="B100" s="7">
        <v>2009</v>
      </c>
      <c r="C100" s="7">
        <f t="shared" si="1"/>
        <v>3</v>
      </c>
      <c r="D100" s="32">
        <v>39899</v>
      </c>
      <c r="E100" s="9" t="s">
        <v>287</v>
      </c>
      <c r="F100" s="33" t="s">
        <v>288</v>
      </c>
      <c r="G100" s="37" t="s">
        <v>1206</v>
      </c>
      <c r="H100" s="146">
        <v>48</v>
      </c>
      <c r="I100" s="108" t="s">
        <v>1750</v>
      </c>
      <c r="J100" s="40" t="s">
        <v>1754</v>
      </c>
      <c r="K100" s="40" t="s">
        <v>1754</v>
      </c>
      <c r="L100" s="39" t="s">
        <v>1276</v>
      </c>
      <c r="M100" s="39" t="s">
        <v>1375</v>
      </c>
      <c r="N100" s="12" t="s">
        <v>1376</v>
      </c>
      <c r="O100" s="39" t="s">
        <v>893</v>
      </c>
      <c r="P100" s="13">
        <v>2000</v>
      </c>
      <c r="Q100" s="33"/>
      <c r="R100" s="33"/>
      <c r="S100" s="231" t="s">
        <v>1320</v>
      </c>
      <c r="T100" s="73" t="s">
        <v>1320</v>
      </c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</row>
    <row r="101" spans="1:43" ht="25.5" customHeight="1">
      <c r="A101" s="6" t="s">
        <v>1012</v>
      </c>
      <c r="B101" s="7">
        <v>2009</v>
      </c>
      <c r="C101" s="7">
        <f>IF(ISBLANK(D102),0,MONTH(D102))</f>
        <v>3</v>
      </c>
      <c r="D101" s="32">
        <v>39899</v>
      </c>
      <c r="E101" s="9">
        <v>3156</v>
      </c>
      <c r="F101" s="33" t="s">
        <v>323</v>
      </c>
      <c r="G101" s="37" t="s">
        <v>1749</v>
      </c>
      <c r="H101" s="153">
        <v>49</v>
      </c>
      <c r="I101" s="108" t="s">
        <v>1750</v>
      </c>
      <c r="J101" s="40" t="s">
        <v>1756</v>
      </c>
      <c r="K101" s="40" t="s">
        <v>1489</v>
      </c>
      <c r="L101" s="39" t="s">
        <v>1501</v>
      </c>
      <c r="M101" s="39" t="s">
        <v>1487</v>
      </c>
      <c r="N101" s="12" t="s">
        <v>1376</v>
      </c>
      <c r="O101" s="39" t="s">
        <v>1603</v>
      </c>
      <c r="P101" s="13">
        <v>10000</v>
      </c>
      <c r="S101" s="231" t="s">
        <v>1268</v>
      </c>
      <c r="T101" s="73" t="s">
        <v>1805</v>
      </c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</row>
    <row r="102" spans="1:43" ht="25.5" customHeight="1">
      <c r="A102" s="6" t="s">
        <v>1013</v>
      </c>
      <c r="B102" s="7">
        <v>2009</v>
      </c>
      <c r="C102" s="7">
        <v>3</v>
      </c>
      <c r="D102" s="32">
        <v>39899</v>
      </c>
      <c r="E102" s="9" t="s">
        <v>289</v>
      </c>
      <c r="F102" s="33" t="s">
        <v>290</v>
      </c>
      <c r="G102" s="37" t="s">
        <v>1206</v>
      </c>
      <c r="H102" s="146">
        <v>25</v>
      </c>
      <c r="I102" s="110" t="s">
        <v>1750</v>
      </c>
      <c r="J102" s="40" t="s">
        <v>1282</v>
      </c>
      <c r="K102" s="40" t="s">
        <v>1489</v>
      </c>
      <c r="L102" s="39" t="s">
        <v>1282</v>
      </c>
      <c r="M102" s="12" t="s">
        <v>1373</v>
      </c>
      <c r="N102" s="12" t="s">
        <v>1376</v>
      </c>
      <c r="O102" s="39" t="s">
        <v>291</v>
      </c>
      <c r="P102" s="13">
        <v>2500</v>
      </c>
      <c r="Q102" s="33"/>
      <c r="R102" s="33"/>
      <c r="S102" s="230" t="s">
        <v>1272</v>
      </c>
      <c r="T102" s="49" t="s">
        <v>1272</v>
      </c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</row>
    <row r="103" spans="1:43" ht="25.5" customHeight="1">
      <c r="A103" s="6" t="s">
        <v>1014</v>
      </c>
      <c r="B103" s="7">
        <v>2009</v>
      </c>
      <c r="C103" s="7">
        <f t="shared" si="1"/>
        <v>3</v>
      </c>
      <c r="D103" s="32">
        <v>39899</v>
      </c>
      <c r="E103" s="9" t="s">
        <v>292</v>
      </c>
      <c r="F103" s="33" t="s">
        <v>293</v>
      </c>
      <c r="G103" s="37" t="s">
        <v>1749</v>
      </c>
      <c r="H103" s="146">
        <v>71</v>
      </c>
      <c r="I103" s="110" t="s">
        <v>1364</v>
      </c>
      <c r="J103" s="40" t="s">
        <v>1703</v>
      </c>
      <c r="K103" s="40" t="s">
        <v>1739</v>
      </c>
      <c r="L103" s="39" t="s">
        <v>960</v>
      </c>
      <c r="M103" s="12" t="s">
        <v>1487</v>
      </c>
      <c r="N103" s="12" t="s">
        <v>1376</v>
      </c>
      <c r="O103" s="39" t="s">
        <v>1420</v>
      </c>
      <c r="P103" s="13">
        <v>3200</v>
      </c>
      <c r="Q103" s="33"/>
      <c r="R103" s="33"/>
      <c r="S103" s="230" t="s">
        <v>1421</v>
      </c>
      <c r="T103" s="49" t="s">
        <v>1421</v>
      </c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</row>
    <row r="104" spans="1:43" ht="25.5" customHeight="1">
      <c r="A104" s="6" t="s">
        <v>1015</v>
      </c>
      <c r="B104" s="7">
        <v>2009</v>
      </c>
      <c r="C104" s="7">
        <f t="shared" si="1"/>
        <v>3</v>
      </c>
      <c r="D104" s="32">
        <v>39899</v>
      </c>
      <c r="E104" s="9" t="s">
        <v>294</v>
      </c>
      <c r="F104" s="33" t="s">
        <v>295</v>
      </c>
      <c r="G104" s="37" t="s">
        <v>1206</v>
      </c>
      <c r="H104" s="146">
        <v>18</v>
      </c>
      <c r="I104" s="110" t="s">
        <v>1364</v>
      </c>
      <c r="J104" s="40" t="s">
        <v>1703</v>
      </c>
      <c r="K104" s="40" t="s">
        <v>1739</v>
      </c>
      <c r="L104" s="39" t="s">
        <v>960</v>
      </c>
      <c r="M104" s="12" t="s">
        <v>1487</v>
      </c>
      <c r="N104" s="12" t="s">
        <v>1376</v>
      </c>
      <c r="O104" s="39" t="s">
        <v>1420</v>
      </c>
      <c r="P104" s="13">
        <v>3500</v>
      </c>
      <c r="Q104" s="33"/>
      <c r="R104" s="33"/>
      <c r="S104" s="230" t="s">
        <v>1421</v>
      </c>
      <c r="T104" s="50" t="s">
        <v>1421</v>
      </c>
      <c r="U104" s="20"/>
      <c r="V104" s="20"/>
      <c r="W104" s="19"/>
      <c r="X104" s="19"/>
      <c r="Y104" s="19"/>
      <c r="Z104" s="19"/>
      <c r="AA104" s="19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</row>
    <row r="105" spans="1:43" ht="25.5" customHeight="1">
      <c r="A105" s="6" t="s">
        <v>1016</v>
      </c>
      <c r="B105" s="7">
        <v>2009</v>
      </c>
      <c r="C105" s="7">
        <f t="shared" si="1"/>
        <v>3</v>
      </c>
      <c r="D105" s="32">
        <v>39899</v>
      </c>
      <c r="E105" s="9" t="s">
        <v>296</v>
      </c>
      <c r="F105" s="33" t="s">
        <v>297</v>
      </c>
      <c r="G105" s="37" t="s">
        <v>1749</v>
      </c>
      <c r="H105" s="146">
        <v>64</v>
      </c>
      <c r="I105" s="110" t="s">
        <v>160</v>
      </c>
      <c r="J105" s="40" t="s">
        <v>1752</v>
      </c>
      <c r="K105" s="40" t="s">
        <v>1489</v>
      </c>
      <c r="L105" s="39" t="s">
        <v>1204</v>
      </c>
      <c r="M105" s="12" t="s">
        <v>1373</v>
      </c>
      <c r="N105" s="12" t="s">
        <v>1376</v>
      </c>
      <c r="O105" s="39" t="s">
        <v>1420</v>
      </c>
      <c r="P105" s="13">
        <v>5000</v>
      </c>
      <c r="Q105" s="33"/>
      <c r="R105" s="33"/>
      <c r="S105" s="230" t="s">
        <v>1421</v>
      </c>
      <c r="T105" s="50" t="s">
        <v>1421</v>
      </c>
      <c r="U105" s="20"/>
      <c r="V105" s="20"/>
      <c r="W105" s="19"/>
      <c r="X105" s="19"/>
      <c r="Y105" s="19"/>
      <c r="Z105" s="19"/>
      <c r="AA105" s="19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</row>
    <row r="106" spans="1:43" ht="25.5" customHeight="1">
      <c r="A106" s="6" t="s">
        <v>1017</v>
      </c>
      <c r="B106" s="7">
        <v>2009</v>
      </c>
      <c r="C106" s="7">
        <f t="shared" si="1"/>
        <v>3</v>
      </c>
      <c r="D106" s="32">
        <v>39899</v>
      </c>
      <c r="E106" s="9" t="s">
        <v>298</v>
      </c>
      <c r="F106" s="33" t="s">
        <v>299</v>
      </c>
      <c r="G106" s="37" t="s">
        <v>1749</v>
      </c>
      <c r="H106" s="146">
        <v>41</v>
      </c>
      <c r="I106" s="108" t="s">
        <v>1364</v>
      </c>
      <c r="J106" s="40" t="s">
        <v>1184</v>
      </c>
      <c r="K106" s="40" t="s">
        <v>1184</v>
      </c>
      <c r="L106" s="39" t="s">
        <v>1291</v>
      </c>
      <c r="M106" s="12" t="s">
        <v>1375</v>
      </c>
      <c r="N106" s="12" t="s">
        <v>1376</v>
      </c>
      <c r="O106" s="39" t="s">
        <v>1420</v>
      </c>
      <c r="P106" s="13">
        <v>3400</v>
      </c>
      <c r="Q106" s="33"/>
      <c r="R106" s="33"/>
      <c r="S106" s="230" t="s">
        <v>1421</v>
      </c>
      <c r="T106" s="49" t="s">
        <v>1421</v>
      </c>
      <c r="U106" s="20"/>
      <c r="V106" s="20"/>
      <c r="W106" s="20"/>
      <c r="X106" s="20"/>
      <c r="Y106" s="20"/>
      <c r="Z106" s="19"/>
      <c r="AA106" s="19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</row>
    <row r="107" spans="1:43" ht="25.5" customHeight="1">
      <c r="A107" s="6" t="s">
        <v>1018</v>
      </c>
      <c r="B107" s="7">
        <v>2009</v>
      </c>
      <c r="C107" s="7">
        <f t="shared" si="1"/>
        <v>3</v>
      </c>
      <c r="D107" s="32">
        <v>39899</v>
      </c>
      <c r="E107" s="9" t="s">
        <v>300</v>
      </c>
      <c r="F107" s="33" t="s">
        <v>301</v>
      </c>
      <c r="G107" s="37" t="s">
        <v>1749</v>
      </c>
      <c r="H107" s="146">
        <v>53</v>
      </c>
      <c r="I107" s="109" t="s">
        <v>1364</v>
      </c>
      <c r="J107" s="40" t="s">
        <v>1184</v>
      </c>
      <c r="K107" s="40" t="s">
        <v>1184</v>
      </c>
      <c r="L107" s="39" t="s">
        <v>1291</v>
      </c>
      <c r="M107" s="39" t="s">
        <v>1375</v>
      </c>
      <c r="N107" s="12" t="s">
        <v>1376</v>
      </c>
      <c r="O107" s="39" t="s">
        <v>1420</v>
      </c>
      <c r="P107" s="13">
        <v>3300</v>
      </c>
      <c r="Q107" s="33"/>
      <c r="R107" s="33"/>
      <c r="S107" s="230" t="s">
        <v>1421</v>
      </c>
      <c r="T107" s="50" t="s">
        <v>1421</v>
      </c>
      <c r="U107" s="20"/>
      <c r="V107" s="20"/>
      <c r="W107" s="20"/>
      <c r="X107" s="20"/>
      <c r="Y107" s="20"/>
      <c r="Z107" s="19"/>
      <c r="AA107" s="19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</row>
    <row r="108" spans="1:43" ht="25.5" customHeight="1">
      <c r="A108" s="6" t="s">
        <v>1019</v>
      </c>
      <c r="B108" s="7">
        <v>2009</v>
      </c>
      <c r="C108" s="7">
        <f t="shared" si="1"/>
        <v>3</v>
      </c>
      <c r="D108" s="32">
        <v>39899</v>
      </c>
      <c r="E108" s="9" t="s">
        <v>302</v>
      </c>
      <c r="F108" s="33" t="s">
        <v>303</v>
      </c>
      <c r="G108" s="37" t="s">
        <v>1749</v>
      </c>
      <c r="H108" s="146">
        <v>34</v>
      </c>
      <c r="I108" s="108" t="s">
        <v>1364</v>
      </c>
      <c r="J108" s="40" t="s">
        <v>1184</v>
      </c>
      <c r="K108" s="40" t="s">
        <v>1184</v>
      </c>
      <c r="L108" s="39" t="s">
        <v>1172</v>
      </c>
      <c r="M108" s="12" t="s">
        <v>1375</v>
      </c>
      <c r="N108" s="12" t="s">
        <v>1376</v>
      </c>
      <c r="O108" s="39" t="s">
        <v>1420</v>
      </c>
      <c r="P108" s="13">
        <v>3400</v>
      </c>
      <c r="Q108" s="33"/>
      <c r="R108" s="33"/>
      <c r="S108" s="231" t="s">
        <v>1421</v>
      </c>
      <c r="T108" s="50" t="s">
        <v>1421</v>
      </c>
      <c r="U108" s="20"/>
      <c r="V108" s="20"/>
      <c r="W108" s="20"/>
      <c r="X108" s="20"/>
      <c r="Y108" s="20"/>
      <c r="Z108" s="19"/>
      <c r="AA108" s="19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</row>
    <row r="109" spans="1:43" ht="25.5" customHeight="1">
      <c r="A109" s="6" t="s">
        <v>939</v>
      </c>
      <c r="B109" s="7">
        <v>2009</v>
      </c>
      <c r="C109" s="7">
        <f t="shared" si="1"/>
        <v>3</v>
      </c>
      <c r="D109" s="32">
        <v>39899</v>
      </c>
      <c r="E109" s="9" t="s">
        <v>298</v>
      </c>
      <c r="F109" s="33" t="s">
        <v>304</v>
      </c>
      <c r="G109" s="37" t="s">
        <v>1749</v>
      </c>
      <c r="H109" s="146">
        <v>44</v>
      </c>
      <c r="I109" s="108" t="s">
        <v>1364</v>
      </c>
      <c r="J109" s="40" t="s">
        <v>1184</v>
      </c>
      <c r="K109" s="40" t="s">
        <v>1184</v>
      </c>
      <c r="L109" s="39" t="s">
        <v>1291</v>
      </c>
      <c r="M109" s="39" t="s">
        <v>1375</v>
      </c>
      <c r="N109" s="12" t="s">
        <v>1376</v>
      </c>
      <c r="O109" s="39" t="s">
        <v>1420</v>
      </c>
      <c r="P109" s="31">
        <v>3400</v>
      </c>
      <c r="Q109" s="33"/>
      <c r="R109" s="33"/>
      <c r="S109" s="231" t="s">
        <v>1421</v>
      </c>
      <c r="T109" s="49" t="s">
        <v>1421</v>
      </c>
      <c r="U109" s="20"/>
      <c r="V109" s="20"/>
      <c r="W109" s="20"/>
      <c r="X109" s="20"/>
      <c r="Y109" s="20"/>
      <c r="Z109" s="19"/>
      <c r="AA109" s="19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</row>
    <row r="110" spans="1:43" ht="25.5" customHeight="1">
      <c r="A110" s="6" t="s">
        <v>940</v>
      </c>
      <c r="B110" s="7">
        <v>2009</v>
      </c>
      <c r="C110" s="7">
        <f t="shared" si="1"/>
        <v>3</v>
      </c>
      <c r="D110" s="32">
        <v>39899</v>
      </c>
      <c r="E110" s="9" t="s">
        <v>305</v>
      </c>
      <c r="F110" s="33" t="s">
        <v>306</v>
      </c>
      <c r="G110" s="37" t="s">
        <v>1749</v>
      </c>
      <c r="H110" s="146">
        <v>64</v>
      </c>
      <c r="I110" s="108" t="s">
        <v>1364</v>
      </c>
      <c r="J110" s="40" t="s">
        <v>1184</v>
      </c>
      <c r="K110" s="40" t="s">
        <v>1184</v>
      </c>
      <c r="L110" s="39" t="s">
        <v>1291</v>
      </c>
      <c r="M110" s="39" t="s">
        <v>1375</v>
      </c>
      <c r="N110" s="12" t="s">
        <v>1374</v>
      </c>
      <c r="O110" s="39" t="s">
        <v>1420</v>
      </c>
      <c r="P110" s="13">
        <v>3400</v>
      </c>
      <c r="Q110" s="33"/>
      <c r="R110" s="33"/>
      <c r="S110" s="230" t="s">
        <v>1421</v>
      </c>
      <c r="T110" s="50" t="s">
        <v>1421</v>
      </c>
      <c r="U110" s="77"/>
      <c r="V110" s="78"/>
      <c r="W110" s="78"/>
      <c r="X110" s="20"/>
      <c r="Y110" s="20"/>
      <c r="Z110" s="19"/>
      <c r="AA110" s="19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</row>
    <row r="111" spans="1:43" ht="25.5" customHeight="1">
      <c r="A111" s="6" t="s">
        <v>941</v>
      </c>
      <c r="B111" s="7">
        <v>2009</v>
      </c>
      <c r="C111" s="7">
        <f t="shared" si="1"/>
        <v>3</v>
      </c>
      <c r="D111" s="79">
        <v>39899</v>
      </c>
      <c r="E111" s="9" t="s">
        <v>307</v>
      </c>
      <c r="F111" s="85" t="s">
        <v>314</v>
      </c>
      <c r="G111" s="39" t="s">
        <v>1206</v>
      </c>
      <c r="H111" s="152">
        <v>24</v>
      </c>
      <c r="I111" s="110" t="s">
        <v>1364</v>
      </c>
      <c r="J111" s="40" t="s">
        <v>1317</v>
      </c>
      <c r="K111" s="40" t="s">
        <v>1739</v>
      </c>
      <c r="L111" s="39" t="s">
        <v>315</v>
      </c>
      <c r="M111" s="12" t="s">
        <v>1487</v>
      </c>
      <c r="N111" s="12" t="s">
        <v>1374</v>
      </c>
      <c r="O111" s="39" t="s">
        <v>1420</v>
      </c>
      <c r="P111" s="82">
        <v>3500</v>
      </c>
      <c r="Q111" s="86"/>
      <c r="R111" s="87"/>
      <c r="S111" s="230" t="s">
        <v>1421</v>
      </c>
      <c r="T111" s="88" t="s">
        <v>1421</v>
      </c>
      <c r="U111" s="20"/>
      <c r="V111" s="20"/>
      <c r="W111" s="20"/>
      <c r="X111" s="20"/>
      <c r="Y111" s="20"/>
      <c r="Z111" s="19"/>
      <c r="AA111" s="19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</row>
    <row r="112" spans="1:43" ht="25.5" customHeight="1">
      <c r="A112" s="6" t="s">
        <v>942</v>
      </c>
      <c r="B112" s="7">
        <v>2009</v>
      </c>
      <c r="C112" s="7">
        <f t="shared" si="1"/>
        <v>3</v>
      </c>
      <c r="D112" s="32">
        <v>39899</v>
      </c>
      <c r="E112" s="9" t="s">
        <v>316</v>
      </c>
      <c r="F112" s="33" t="s">
        <v>317</v>
      </c>
      <c r="G112" s="37" t="s">
        <v>1749</v>
      </c>
      <c r="H112" s="146">
        <v>23</v>
      </c>
      <c r="I112" s="108" t="s">
        <v>1364</v>
      </c>
      <c r="J112" s="40" t="s">
        <v>1739</v>
      </c>
      <c r="K112" s="40" t="s">
        <v>1739</v>
      </c>
      <c r="L112" s="39" t="s">
        <v>1682</v>
      </c>
      <c r="M112" s="12" t="s">
        <v>1375</v>
      </c>
      <c r="N112" s="12" t="s">
        <v>1376</v>
      </c>
      <c r="O112" s="39" t="s">
        <v>1420</v>
      </c>
      <c r="P112" s="13">
        <v>3550</v>
      </c>
      <c r="Q112" s="33"/>
      <c r="R112" s="33"/>
      <c r="S112" s="231" t="s">
        <v>1421</v>
      </c>
      <c r="T112" s="73" t="s">
        <v>1421</v>
      </c>
      <c r="U112" s="20"/>
      <c r="V112" s="20"/>
      <c r="W112" s="20"/>
      <c r="X112" s="20"/>
      <c r="Y112" s="20"/>
      <c r="Z112" s="19"/>
      <c r="AA112" s="19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</row>
    <row r="113" spans="1:43" ht="25.5" customHeight="1">
      <c r="A113" s="6" t="s">
        <v>943</v>
      </c>
      <c r="B113" s="7">
        <v>2009</v>
      </c>
      <c r="C113" s="7">
        <f t="shared" si="1"/>
        <v>3</v>
      </c>
      <c r="D113" s="32">
        <v>39899</v>
      </c>
      <c r="E113" s="9" t="s">
        <v>318</v>
      </c>
      <c r="F113" s="33" t="s">
        <v>319</v>
      </c>
      <c r="G113" s="37" t="s">
        <v>1749</v>
      </c>
      <c r="H113" s="146">
        <v>60</v>
      </c>
      <c r="I113" s="110" t="s">
        <v>1364</v>
      </c>
      <c r="J113" s="40" t="s">
        <v>1317</v>
      </c>
      <c r="K113" s="40" t="s">
        <v>1739</v>
      </c>
      <c r="L113" s="39" t="s">
        <v>320</v>
      </c>
      <c r="M113" s="12" t="s">
        <v>1375</v>
      </c>
      <c r="N113" s="12" t="s">
        <v>1376</v>
      </c>
      <c r="O113" s="39" t="s">
        <v>1420</v>
      </c>
      <c r="P113" s="13">
        <v>3500</v>
      </c>
      <c r="Q113" s="33"/>
      <c r="R113" s="89"/>
      <c r="S113" s="230" t="s">
        <v>1421</v>
      </c>
      <c r="T113" s="88" t="s">
        <v>1421</v>
      </c>
      <c r="U113" s="20"/>
      <c r="V113" s="20"/>
      <c r="W113" s="20"/>
      <c r="X113" s="20"/>
      <c r="Y113" s="20"/>
      <c r="Z113" s="19"/>
      <c r="AA113" s="19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</row>
    <row r="114" spans="1:43" ht="25.5" customHeight="1">
      <c r="A114" s="6" t="s">
        <v>944</v>
      </c>
      <c r="B114" s="7">
        <v>2009</v>
      </c>
      <c r="C114" s="7">
        <f t="shared" si="1"/>
        <v>3</v>
      </c>
      <c r="D114" s="32">
        <v>39899</v>
      </c>
      <c r="E114" s="9" t="s">
        <v>321</v>
      </c>
      <c r="F114" s="33" t="s">
        <v>322</v>
      </c>
      <c r="G114" s="37" t="s">
        <v>1749</v>
      </c>
      <c r="H114" s="146">
        <v>50</v>
      </c>
      <c r="I114" s="108" t="s">
        <v>1364</v>
      </c>
      <c r="J114" s="40" t="s">
        <v>1198</v>
      </c>
      <c r="K114" s="40" t="s">
        <v>1007</v>
      </c>
      <c r="L114" s="40" t="s">
        <v>1178</v>
      </c>
      <c r="M114" s="12" t="s">
        <v>1375</v>
      </c>
      <c r="N114" s="12" t="s">
        <v>1376</v>
      </c>
      <c r="O114" s="39" t="s">
        <v>1420</v>
      </c>
      <c r="P114" s="13">
        <v>2600</v>
      </c>
      <c r="Q114" s="33"/>
      <c r="R114" s="33"/>
      <c r="S114" s="230" t="s">
        <v>1421</v>
      </c>
      <c r="T114" s="88" t="s">
        <v>1421</v>
      </c>
      <c r="U114" s="20"/>
      <c r="V114" s="20"/>
      <c r="W114" s="20"/>
      <c r="X114" s="20"/>
      <c r="Y114" s="20"/>
      <c r="Z114" s="19"/>
      <c r="AA114" s="19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</row>
    <row r="115" spans="1:43" ht="25.5" customHeight="1">
      <c r="A115" s="6" t="s">
        <v>945</v>
      </c>
      <c r="B115" s="7">
        <v>2009</v>
      </c>
      <c r="C115" s="7">
        <f t="shared" si="1"/>
        <v>3</v>
      </c>
      <c r="D115" s="32">
        <v>39902</v>
      </c>
      <c r="E115" s="9" t="s">
        <v>331</v>
      </c>
      <c r="F115" s="33" t="s">
        <v>332</v>
      </c>
      <c r="G115" s="37" t="s">
        <v>1749</v>
      </c>
      <c r="H115" s="146">
        <v>40</v>
      </c>
      <c r="I115" s="110" t="s">
        <v>1750</v>
      </c>
      <c r="J115" s="40" t="s">
        <v>1703</v>
      </c>
      <c r="K115" s="40" t="s">
        <v>1614</v>
      </c>
      <c r="L115" s="39" t="s">
        <v>1737</v>
      </c>
      <c r="M115" s="12" t="s">
        <v>1373</v>
      </c>
      <c r="N115" s="12" t="s">
        <v>1376</v>
      </c>
      <c r="O115" s="39" t="s">
        <v>333</v>
      </c>
      <c r="P115" s="13">
        <v>10000</v>
      </c>
      <c r="Q115" s="33"/>
      <c r="R115" s="33"/>
      <c r="S115" s="230" t="s">
        <v>1297</v>
      </c>
      <c r="T115" s="88" t="s">
        <v>334</v>
      </c>
      <c r="U115" s="20"/>
      <c r="V115" s="20"/>
      <c r="W115" s="20"/>
      <c r="X115" s="20"/>
      <c r="Y115" s="20"/>
      <c r="Z115" s="19"/>
      <c r="AA115" s="19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</row>
    <row r="116" spans="1:43" ht="25.5" customHeight="1">
      <c r="A116" s="6" t="s">
        <v>946</v>
      </c>
      <c r="B116" s="7">
        <v>2009</v>
      </c>
      <c r="C116" s="7">
        <f t="shared" si="1"/>
        <v>3</v>
      </c>
      <c r="D116" s="32">
        <v>39902</v>
      </c>
      <c r="E116" s="9" t="s">
        <v>324</v>
      </c>
      <c r="F116" s="33" t="s">
        <v>325</v>
      </c>
      <c r="G116" s="11" t="s">
        <v>1749</v>
      </c>
      <c r="H116" s="146">
        <v>24</v>
      </c>
      <c r="I116" s="108" t="s">
        <v>1364</v>
      </c>
      <c r="J116" s="40" t="s">
        <v>1345</v>
      </c>
      <c r="K116" s="40" t="s">
        <v>1345</v>
      </c>
      <c r="L116" s="39" t="s">
        <v>326</v>
      </c>
      <c r="M116" s="39" t="s">
        <v>1375</v>
      </c>
      <c r="N116" s="12" t="s">
        <v>1374</v>
      </c>
      <c r="O116" s="39" t="s">
        <v>1420</v>
      </c>
      <c r="P116" s="31">
        <v>3500</v>
      </c>
      <c r="Q116" s="33"/>
      <c r="R116" s="89"/>
      <c r="S116" s="237" t="s">
        <v>1421</v>
      </c>
      <c r="T116" s="88" t="s">
        <v>1421</v>
      </c>
      <c r="U116" s="20"/>
      <c r="V116" s="20"/>
      <c r="W116" s="20"/>
      <c r="X116" s="20"/>
      <c r="Y116" s="20"/>
      <c r="Z116" s="19"/>
      <c r="AA116" s="19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</row>
    <row r="117" spans="1:43" ht="25.5" customHeight="1">
      <c r="A117" s="6" t="s">
        <v>947</v>
      </c>
      <c r="B117" s="7">
        <v>2009</v>
      </c>
      <c r="C117" s="7">
        <f t="shared" si="1"/>
        <v>3</v>
      </c>
      <c r="D117" s="32">
        <v>39902</v>
      </c>
      <c r="E117" s="9" t="s">
        <v>327</v>
      </c>
      <c r="F117" s="33" t="s">
        <v>328</v>
      </c>
      <c r="G117" s="11" t="s">
        <v>1749</v>
      </c>
      <c r="H117" s="146">
        <v>34</v>
      </c>
      <c r="I117" s="108" t="s">
        <v>1750</v>
      </c>
      <c r="J117" s="40" t="s">
        <v>1298</v>
      </c>
      <c r="K117" s="40" t="s">
        <v>1489</v>
      </c>
      <c r="L117" s="39" t="s">
        <v>1298</v>
      </c>
      <c r="M117" s="39" t="s">
        <v>1487</v>
      </c>
      <c r="N117" s="12" t="s">
        <v>1376</v>
      </c>
      <c r="O117" s="39" t="s">
        <v>1302</v>
      </c>
      <c r="P117" s="13">
        <v>3000</v>
      </c>
      <c r="Q117" s="33"/>
      <c r="R117" s="33"/>
      <c r="S117" s="235" t="s">
        <v>1268</v>
      </c>
      <c r="T117" s="88" t="s">
        <v>132</v>
      </c>
      <c r="U117" s="20"/>
      <c r="V117" s="20"/>
      <c r="W117" s="20"/>
      <c r="X117" s="20"/>
      <c r="Y117" s="20"/>
      <c r="Z117" s="19"/>
      <c r="AA117" s="19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</row>
    <row r="118" spans="1:43" ht="25.5" customHeight="1">
      <c r="A118" s="6" t="s">
        <v>1606</v>
      </c>
      <c r="B118" s="7">
        <v>2009</v>
      </c>
      <c r="C118" s="7">
        <f t="shared" si="1"/>
        <v>3</v>
      </c>
      <c r="D118" s="32">
        <v>39902</v>
      </c>
      <c r="E118" s="9" t="s">
        <v>329</v>
      </c>
      <c r="F118" s="33" t="s">
        <v>330</v>
      </c>
      <c r="G118" s="11" t="s">
        <v>1749</v>
      </c>
      <c r="H118" s="146">
        <v>54</v>
      </c>
      <c r="I118" s="108" t="s">
        <v>1364</v>
      </c>
      <c r="J118" s="40" t="s">
        <v>1470</v>
      </c>
      <c r="K118" s="40" t="s">
        <v>1489</v>
      </c>
      <c r="L118" s="39" t="s">
        <v>1470</v>
      </c>
      <c r="M118" s="12" t="s">
        <v>1375</v>
      </c>
      <c r="N118" s="12" t="s">
        <v>1376</v>
      </c>
      <c r="O118" s="39" t="s">
        <v>1420</v>
      </c>
      <c r="P118" s="13">
        <v>2800</v>
      </c>
      <c r="Q118" s="33"/>
      <c r="R118" s="33"/>
      <c r="S118" s="230" t="s">
        <v>1421</v>
      </c>
      <c r="T118" s="50" t="s">
        <v>1421</v>
      </c>
      <c r="U118" s="20"/>
      <c r="V118" s="20"/>
      <c r="W118" s="19"/>
      <c r="X118" s="19"/>
      <c r="Y118" s="19"/>
      <c r="Z118" s="19"/>
      <c r="AA118" s="19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</row>
    <row r="119" spans="1:43" ht="25.5" customHeight="1">
      <c r="A119" s="6" t="s">
        <v>1183</v>
      </c>
      <c r="B119" s="7">
        <v>2009</v>
      </c>
      <c r="C119" s="7">
        <f t="shared" si="1"/>
        <v>4</v>
      </c>
      <c r="D119" s="32">
        <v>39904</v>
      </c>
      <c r="E119" s="9" t="s">
        <v>335</v>
      </c>
      <c r="F119" s="33" t="s">
        <v>336</v>
      </c>
      <c r="G119" s="37" t="s">
        <v>1749</v>
      </c>
      <c r="H119" s="146">
        <v>40</v>
      </c>
      <c r="I119" s="110" t="s">
        <v>1750</v>
      </c>
      <c r="J119" s="40" t="s">
        <v>1752</v>
      </c>
      <c r="K119" s="40" t="s">
        <v>1489</v>
      </c>
      <c r="L119" s="39" t="s">
        <v>1734</v>
      </c>
      <c r="M119" s="12" t="s">
        <v>1373</v>
      </c>
      <c r="N119" s="12" t="s">
        <v>1376</v>
      </c>
      <c r="O119" s="39" t="s">
        <v>1601</v>
      </c>
      <c r="P119" s="13">
        <v>2000</v>
      </c>
      <c r="Q119" s="33"/>
      <c r="R119" s="33"/>
      <c r="S119" s="230" t="s">
        <v>1268</v>
      </c>
      <c r="T119" s="50" t="s">
        <v>132</v>
      </c>
      <c r="U119" s="20"/>
      <c r="V119" s="20"/>
      <c r="W119" s="19"/>
      <c r="X119" s="19"/>
      <c r="Y119" s="19"/>
      <c r="Z119" s="19"/>
      <c r="AA119" s="19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</row>
    <row r="120" spans="1:43" ht="25.5" customHeight="1">
      <c r="A120" s="6" t="s">
        <v>961</v>
      </c>
      <c r="B120" s="7">
        <v>2009</v>
      </c>
      <c r="C120" s="7">
        <f t="shared" si="1"/>
        <v>4</v>
      </c>
      <c r="D120" s="32">
        <v>39904</v>
      </c>
      <c r="E120" s="9" t="s">
        <v>337</v>
      </c>
      <c r="F120" s="33" t="s">
        <v>338</v>
      </c>
      <c r="G120" s="11" t="s">
        <v>1749</v>
      </c>
      <c r="H120" s="146">
        <v>41</v>
      </c>
      <c r="I120" s="110" t="s">
        <v>1750</v>
      </c>
      <c r="J120" s="40" t="s">
        <v>1766</v>
      </c>
      <c r="K120" s="40" t="s">
        <v>1489</v>
      </c>
      <c r="L120" s="39" t="s">
        <v>1766</v>
      </c>
      <c r="M120" s="12" t="s">
        <v>1487</v>
      </c>
      <c r="N120" s="12" t="s">
        <v>1376</v>
      </c>
      <c r="O120" s="39" t="s">
        <v>339</v>
      </c>
      <c r="P120" s="22">
        <v>3000</v>
      </c>
      <c r="Q120" s="33"/>
      <c r="R120" s="89"/>
      <c r="S120" s="230" t="s">
        <v>1270</v>
      </c>
      <c r="T120" s="49" t="s">
        <v>340</v>
      </c>
      <c r="U120" s="20"/>
      <c r="V120" s="20"/>
      <c r="W120" s="19"/>
      <c r="X120" s="19"/>
      <c r="Y120" s="19"/>
      <c r="Z120" s="19"/>
      <c r="AA120" s="19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</row>
    <row r="121" spans="1:43" ht="25.5" customHeight="1">
      <c r="A121" s="6" t="s">
        <v>948</v>
      </c>
      <c r="B121" s="7">
        <v>2009</v>
      </c>
      <c r="C121" s="7">
        <f t="shared" si="1"/>
        <v>4</v>
      </c>
      <c r="D121" s="32">
        <v>39909</v>
      </c>
      <c r="E121" s="9" t="s">
        <v>341</v>
      </c>
      <c r="F121" s="33" t="s">
        <v>342</v>
      </c>
      <c r="G121" s="37" t="s">
        <v>1749</v>
      </c>
      <c r="H121" s="146">
        <v>23</v>
      </c>
      <c r="I121" s="108" t="s">
        <v>1750</v>
      </c>
      <c r="J121" s="40" t="s">
        <v>1009</v>
      </c>
      <c r="K121" s="40" t="s">
        <v>1489</v>
      </c>
      <c r="L121" s="39" t="s">
        <v>343</v>
      </c>
      <c r="M121" s="12" t="s">
        <v>1375</v>
      </c>
      <c r="N121" s="12" t="s">
        <v>1376</v>
      </c>
      <c r="O121" s="39" t="s">
        <v>344</v>
      </c>
      <c r="P121" s="13">
        <v>3000</v>
      </c>
      <c r="Q121" s="33"/>
      <c r="R121" s="33"/>
      <c r="S121" s="231" t="s">
        <v>1268</v>
      </c>
      <c r="T121" s="50" t="s">
        <v>345</v>
      </c>
      <c r="U121" s="20"/>
      <c r="V121" s="20"/>
      <c r="W121" s="19"/>
      <c r="X121" s="19"/>
      <c r="Y121" s="19"/>
      <c r="Z121" s="19"/>
      <c r="AA121" s="19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</row>
    <row r="122" spans="1:43" ht="25.5" customHeight="1">
      <c r="A122" s="6" t="s">
        <v>949</v>
      </c>
      <c r="B122" s="7">
        <v>2009</v>
      </c>
      <c r="C122" s="7">
        <f t="shared" si="1"/>
        <v>4</v>
      </c>
      <c r="D122" s="32">
        <v>39909</v>
      </c>
      <c r="E122" s="9" t="s">
        <v>346</v>
      </c>
      <c r="F122" s="33" t="s">
        <v>347</v>
      </c>
      <c r="G122" s="37" t="s">
        <v>1749</v>
      </c>
      <c r="H122" s="146">
        <v>30</v>
      </c>
      <c r="I122" s="108" t="s">
        <v>1364</v>
      </c>
      <c r="J122" s="40" t="s">
        <v>1751</v>
      </c>
      <c r="K122" s="40" t="s">
        <v>1489</v>
      </c>
      <c r="L122" s="39" t="s">
        <v>1751</v>
      </c>
      <c r="M122" s="12" t="s">
        <v>1375</v>
      </c>
      <c r="N122" s="12" t="s">
        <v>1376</v>
      </c>
      <c r="O122" s="39" t="s">
        <v>1420</v>
      </c>
      <c r="P122" s="13">
        <v>3500</v>
      </c>
      <c r="Q122" s="33"/>
      <c r="R122" s="33"/>
      <c r="S122" s="231" t="s">
        <v>1421</v>
      </c>
      <c r="T122" s="50" t="s">
        <v>1421</v>
      </c>
      <c r="U122" s="20"/>
      <c r="V122" s="19"/>
      <c r="W122" s="19"/>
      <c r="X122" s="19"/>
      <c r="Y122" s="19"/>
      <c r="Z122" s="19"/>
      <c r="AA122" s="19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</row>
    <row r="123" spans="1:43" ht="25.5" customHeight="1">
      <c r="A123" s="6" t="s">
        <v>950</v>
      </c>
      <c r="B123" s="7">
        <v>2009</v>
      </c>
      <c r="C123" s="7">
        <f t="shared" si="1"/>
        <v>4</v>
      </c>
      <c r="D123" s="32">
        <v>39909</v>
      </c>
      <c r="E123" s="9" t="s">
        <v>348</v>
      </c>
      <c r="F123" s="33" t="s">
        <v>349</v>
      </c>
      <c r="G123" s="37" t="s">
        <v>1749</v>
      </c>
      <c r="H123" s="146">
        <v>73</v>
      </c>
      <c r="I123" s="108" t="s">
        <v>1750</v>
      </c>
      <c r="J123" s="40" t="s">
        <v>1739</v>
      </c>
      <c r="K123" s="40" t="s">
        <v>1739</v>
      </c>
      <c r="L123" s="39" t="s">
        <v>1495</v>
      </c>
      <c r="M123" s="39" t="s">
        <v>1375</v>
      </c>
      <c r="N123" s="12" t="s">
        <v>1376</v>
      </c>
      <c r="O123" s="39" t="s">
        <v>1002</v>
      </c>
      <c r="P123" s="13">
        <v>1000</v>
      </c>
      <c r="Q123" s="33"/>
      <c r="R123" s="33"/>
      <c r="S123" s="231" t="s">
        <v>1527</v>
      </c>
      <c r="T123" s="73" t="s">
        <v>171</v>
      </c>
      <c r="U123" s="20"/>
      <c r="V123" s="20"/>
      <c r="W123" s="19"/>
      <c r="X123" s="19"/>
      <c r="Y123" s="19"/>
      <c r="Z123" s="19"/>
      <c r="AA123" s="19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</row>
    <row r="124" spans="1:43" ht="25.5" customHeight="1">
      <c r="A124" s="6" t="s">
        <v>951</v>
      </c>
      <c r="B124" s="7">
        <v>2009</v>
      </c>
      <c r="C124" s="7">
        <f t="shared" si="1"/>
        <v>4</v>
      </c>
      <c r="D124" s="32">
        <v>39909</v>
      </c>
      <c r="E124" s="9" t="s">
        <v>350</v>
      </c>
      <c r="F124" s="33" t="s">
        <v>351</v>
      </c>
      <c r="G124" s="37" t="s">
        <v>1749</v>
      </c>
      <c r="H124" s="146">
        <v>60</v>
      </c>
      <c r="I124" s="108" t="s">
        <v>1750</v>
      </c>
      <c r="J124" s="40" t="s">
        <v>1739</v>
      </c>
      <c r="K124" s="40" t="s">
        <v>1739</v>
      </c>
      <c r="L124" s="39" t="s">
        <v>1682</v>
      </c>
      <c r="M124" s="12" t="s">
        <v>1615</v>
      </c>
      <c r="N124" s="12" t="s">
        <v>1376</v>
      </c>
      <c r="O124" s="81" t="s">
        <v>1002</v>
      </c>
      <c r="P124" s="13">
        <v>2000</v>
      </c>
      <c r="Q124" s="33"/>
      <c r="R124" s="89"/>
      <c r="S124" s="230" t="s">
        <v>1270</v>
      </c>
      <c r="T124" s="50" t="s">
        <v>352</v>
      </c>
      <c r="U124" s="20"/>
      <c r="V124" s="19"/>
      <c r="W124" s="19"/>
      <c r="X124" s="19"/>
      <c r="Y124" s="19"/>
      <c r="Z124" s="19"/>
      <c r="AA124" s="19"/>
      <c r="AB124" s="20"/>
      <c r="AC124" s="20"/>
      <c r="AD124" s="20"/>
      <c r="AE124" s="20"/>
      <c r="AF124" s="20"/>
      <c r="AG124" s="20"/>
      <c r="AH124" s="20"/>
      <c r="AI124" s="19"/>
      <c r="AJ124" s="19"/>
      <c r="AK124" s="19"/>
      <c r="AL124" s="19"/>
      <c r="AM124" s="19"/>
      <c r="AN124" s="19"/>
      <c r="AO124" s="19"/>
      <c r="AP124" s="19"/>
      <c r="AQ124" s="19"/>
    </row>
    <row r="125" spans="1:43" ht="25.5" customHeight="1">
      <c r="A125" s="6" t="s">
        <v>952</v>
      </c>
      <c r="B125" s="7">
        <v>2009</v>
      </c>
      <c r="C125" s="7">
        <f t="shared" si="1"/>
        <v>4</v>
      </c>
      <c r="D125" s="32">
        <v>39909</v>
      </c>
      <c r="E125" s="9" t="s">
        <v>353</v>
      </c>
      <c r="F125" s="33" t="s">
        <v>354</v>
      </c>
      <c r="G125" s="37" t="s">
        <v>1749</v>
      </c>
      <c r="H125" s="146">
        <v>55</v>
      </c>
      <c r="I125" s="108" t="s">
        <v>1364</v>
      </c>
      <c r="J125" s="40" t="s">
        <v>1345</v>
      </c>
      <c r="K125" s="40" t="s">
        <v>1345</v>
      </c>
      <c r="L125" s="39" t="s">
        <v>1315</v>
      </c>
      <c r="M125" s="39" t="s">
        <v>1375</v>
      </c>
      <c r="N125" s="12" t="s">
        <v>1376</v>
      </c>
      <c r="O125" s="39" t="s">
        <v>1420</v>
      </c>
      <c r="P125" s="13">
        <v>3500</v>
      </c>
      <c r="Q125" s="33"/>
      <c r="R125" s="33"/>
      <c r="S125" s="231" t="s">
        <v>1421</v>
      </c>
      <c r="T125" s="50" t="s">
        <v>1421</v>
      </c>
      <c r="U125" s="20"/>
      <c r="V125" s="19"/>
      <c r="W125" s="19"/>
      <c r="X125" s="19"/>
      <c r="Y125" s="19"/>
      <c r="Z125" s="19"/>
      <c r="AA125" s="19"/>
      <c r="AB125" s="20"/>
      <c r="AC125" s="20"/>
      <c r="AD125" s="20"/>
      <c r="AE125" s="20"/>
      <c r="AF125" s="20"/>
      <c r="AG125" s="20"/>
      <c r="AH125" s="20"/>
      <c r="AI125" s="19"/>
      <c r="AJ125" s="19"/>
      <c r="AK125" s="19"/>
      <c r="AL125" s="19"/>
      <c r="AM125" s="19"/>
      <c r="AN125" s="19"/>
      <c r="AO125" s="19"/>
      <c r="AP125" s="19"/>
      <c r="AQ125" s="19"/>
    </row>
    <row r="126" spans="1:43" ht="25.5" customHeight="1">
      <c r="A126" s="6" t="s">
        <v>953</v>
      </c>
      <c r="B126" s="7">
        <v>2009</v>
      </c>
      <c r="C126" s="7">
        <f t="shared" si="1"/>
        <v>4</v>
      </c>
      <c r="D126" s="32">
        <v>39909</v>
      </c>
      <c r="E126" s="9" t="s">
        <v>355</v>
      </c>
      <c r="F126" s="33" t="s">
        <v>356</v>
      </c>
      <c r="G126" s="37" t="s">
        <v>1749</v>
      </c>
      <c r="H126" s="146">
        <v>6</v>
      </c>
      <c r="I126" s="108" t="s">
        <v>1750</v>
      </c>
      <c r="J126" s="40" t="s">
        <v>357</v>
      </c>
      <c r="K126" s="40" t="s">
        <v>1489</v>
      </c>
      <c r="L126" s="39" t="s">
        <v>358</v>
      </c>
      <c r="M126" s="12" t="s">
        <v>1375</v>
      </c>
      <c r="N126" s="12" t="s">
        <v>1376</v>
      </c>
      <c r="O126" s="39" t="s">
        <v>1293</v>
      </c>
      <c r="P126" s="13">
        <v>4000</v>
      </c>
      <c r="Q126" s="33"/>
      <c r="R126" s="33"/>
      <c r="S126" s="231" t="s">
        <v>1270</v>
      </c>
      <c r="T126" s="50" t="s">
        <v>359</v>
      </c>
      <c r="U126" s="20"/>
      <c r="V126" s="20"/>
      <c r="W126" s="19"/>
      <c r="X126" s="19"/>
      <c r="Y126" s="19"/>
      <c r="Z126" s="19"/>
      <c r="AA126" s="19"/>
      <c r="AB126" s="20"/>
      <c r="AC126" s="20"/>
      <c r="AD126" s="20"/>
      <c r="AE126" s="20"/>
      <c r="AF126" s="20"/>
      <c r="AG126" s="20"/>
      <c r="AH126" s="20"/>
      <c r="AI126" s="19"/>
      <c r="AJ126" s="19"/>
      <c r="AK126" s="19"/>
      <c r="AL126" s="19"/>
      <c r="AM126" s="19"/>
      <c r="AN126" s="19"/>
      <c r="AO126" s="19"/>
      <c r="AP126" s="19"/>
      <c r="AQ126" s="19"/>
    </row>
    <row r="127" spans="1:43" ht="25.5" customHeight="1">
      <c r="A127" s="6" t="s">
        <v>954</v>
      </c>
      <c r="B127" s="7">
        <v>2009</v>
      </c>
      <c r="C127" s="7">
        <f t="shared" si="1"/>
        <v>4</v>
      </c>
      <c r="D127" s="32">
        <v>39909</v>
      </c>
      <c r="E127" s="9" t="s">
        <v>360</v>
      </c>
      <c r="F127" s="33" t="s">
        <v>361</v>
      </c>
      <c r="G127" s="37" t="s">
        <v>1749</v>
      </c>
      <c r="H127" s="146">
        <v>53</v>
      </c>
      <c r="I127" s="108" t="s">
        <v>1364</v>
      </c>
      <c r="J127" s="40" t="s">
        <v>1754</v>
      </c>
      <c r="K127" s="40" t="s">
        <v>1754</v>
      </c>
      <c r="L127" s="39" t="s">
        <v>1276</v>
      </c>
      <c r="M127" s="12" t="s">
        <v>1375</v>
      </c>
      <c r="N127" s="12" t="s">
        <v>1376</v>
      </c>
      <c r="O127" s="39" t="s">
        <v>1420</v>
      </c>
      <c r="P127" s="13">
        <v>3000</v>
      </c>
      <c r="Q127" s="33"/>
      <c r="R127" s="33"/>
      <c r="S127" s="230" t="s">
        <v>1421</v>
      </c>
      <c r="T127" s="50" t="s">
        <v>1421</v>
      </c>
      <c r="U127" s="20"/>
      <c r="V127" s="19"/>
      <c r="W127" s="19"/>
      <c r="X127" s="19"/>
      <c r="Y127" s="19"/>
      <c r="Z127" s="19"/>
      <c r="AA127" s="19"/>
      <c r="AB127" s="20"/>
      <c r="AC127" s="20"/>
      <c r="AD127" s="20"/>
      <c r="AE127" s="20"/>
      <c r="AF127" s="20"/>
      <c r="AG127" s="20"/>
      <c r="AH127" s="20"/>
      <c r="AI127" s="19"/>
      <c r="AJ127" s="19"/>
      <c r="AK127" s="19"/>
      <c r="AL127" s="19"/>
      <c r="AM127" s="19"/>
      <c r="AN127" s="19"/>
      <c r="AO127" s="19"/>
      <c r="AP127" s="19"/>
      <c r="AQ127" s="19"/>
    </row>
    <row r="128" spans="1:43" ht="25.5" customHeight="1">
      <c r="A128" s="6" t="s">
        <v>955</v>
      </c>
      <c r="B128" s="7">
        <v>2009</v>
      </c>
      <c r="C128" s="7">
        <f t="shared" si="1"/>
        <v>4</v>
      </c>
      <c r="D128" s="32">
        <v>39909</v>
      </c>
      <c r="E128" s="9" t="s">
        <v>362</v>
      </c>
      <c r="F128" s="33" t="s">
        <v>363</v>
      </c>
      <c r="G128" s="37" t="s">
        <v>1749</v>
      </c>
      <c r="H128" s="146">
        <v>51</v>
      </c>
      <c r="I128" s="110" t="s">
        <v>1364</v>
      </c>
      <c r="J128" s="40" t="s">
        <v>1007</v>
      </c>
      <c r="K128" s="40" t="s">
        <v>1007</v>
      </c>
      <c r="L128" s="39" t="s">
        <v>1007</v>
      </c>
      <c r="M128" s="12" t="s">
        <v>1375</v>
      </c>
      <c r="N128" s="12" t="s">
        <v>1376</v>
      </c>
      <c r="O128" s="39" t="s">
        <v>1420</v>
      </c>
      <c r="P128" s="13">
        <v>3200</v>
      </c>
      <c r="Q128" s="33"/>
      <c r="R128" s="89"/>
      <c r="S128" s="230" t="s">
        <v>1421</v>
      </c>
      <c r="T128" s="50" t="s">
        <v>1421</v>
      </c>
      <c r="U128" s="20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</row>
    <row r="129" spans="1:43" ht="25.5" customHeight="1">
      <c r="A129" s="6" t="s">
        <v>956</v>
      </c>
      <c r="B129" s="7">
        <v>2009</v>
      </c>
      <c r="C129" s="7">
        <f t="shared" si="1"/>
        <v>4</v>
      </c>
      <c r="D129" s="32">
        <v>39909</v>
      </c>
      <c r="E129" s="9" t="s">
        <v>364</v>
      </c>
      <c r="F129" s="33" t="s">
        <v>365</v>
      </c>
      <c r="G129" s="37" t="s">
        <v>1749</v>
      </c>
      <c r="H129" s="146">
        <v>44</v>
      </c>
      <c r="I129" s="110" t="s">
        <v>1364</v>
      </c>
      <c r="J129" s="40" t="s">
        <v>1184</v>
      </c>
      <c r="K129" s="40" t="s">
        <v>1184</v>
      </c>
      <c r="L129" s="39" t="s">
        <v>366</v>
      </c>
      <c r="M129" s="12" t="s">
        <v>1375</v>
      </c>
      <c r="N129" s="12" t="s">
        <v>1376</v>
      </c>
      <c r="O129" s="39" t="s">
        <v>1420</v>
      </c>
      <c r="P129" s="13">
        <v>3000</v>
      </c>
      <c r="Q129" s="33"/>
      <c r="R129" s="33"/>
      <c r="S129" s="230" t="s">
        <v>1421</v>
      </c>
      <c r="T129" s="50" t="s">
        <v>1421</v>
      </c>
      <c r="U129" s="20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</row>
    <row r="130" spans="1:43" ht="25.5" customHeight="1" thickBot="1">
      <c r="A130" s="216" t="s">
        <v>957</v>
      </c>
      <c r="B130" s="7">
        <v>2009</v>
      </c>
      <c r="C130" s="7">
        <f t="shared" si="1"/>
        <v>4</v>
      </c>
      <c r="D130" s="217">
        <v>39909</v>
      </c>
      <c r="E130" s="9" t="s">
        <v>367</v>
      </c>
      <c r="F130" s="218" t="s">
        <v>368</v>
      </c>
      <c r="G130" s="219" t="s">
        <v>1749</v>
      </c>
      <c r="H130" s="220">
        <v>50</v>
      </c>
      <c r="I130" s="221" t="s">
        <v>1364</v>
      </c>
      <c r="J130" s="222" t="s">
        <v>1184</v>
      </c>
      <c r="K130" s="222" t="s">
        <v>1184</v>
      </c>
      <c r="L130" s="223" t="s">
        <v>366</v>
      </c>
      <c r="M130" s="223" t="s">
        <v>1487</v>
      </c>
      <c r="N130" s="224" t="s">
        <v>1374</v>
      </c>
      <c r="O130" s="223" t="s">
        <v>1420</v>
      </c>
      <c r="P130" s="225">
        <v>3500</v>
      </c>
      <c r="Q130" s="218"/>
      <c r="R130" s="226"/>
      <c r="S130" s="230" t="s">
        <v>1421</v>
      </c>
      <c r="T130" s="227" t="s">
        <v>1421</v>
      </c>
      <c r="U130" s="228"/>
      <c r="V130" s="228"/>
      <c r="W130" s="229"/>
      <c r="X130" s="229"/>
      <c r="Y130" s="229"/>
      <c r="Z130" s="229"/>
      <c r="AA130" s="229"/>
      <c r="AB130" s="229"/>
      <c r="AC130" s="229"/>
      <c r="AD130" s="229"/>
      <c r="AE130" s="229"/>
      <c r="AF130" s="229"/>
      <c r="AG130" s="229"/>
      <c r="AH130" s="229"/>
      <c r="AI130" s="229"/>
      <c r="AJ130" s="229"/>
      <c r="AK130" s="229"/>
      <c r="AL130" s="229"/>
      <c r="AM130" s="229"/>
      <c r="AN130" s="229"/>
      <c r="AO130" s="229"/>
      <c r="AP130" s="229"/>
      <c r="AQ130" s="229"/>
    </row>
    <row r="131" spans="1:43" ht="25.5" customHeight="1">
      <c r="A131" s="63" t="s">
        <v>918</v>
      </c>
      <c r="B131" s="7">
        <v>2009</v>
      </c>
      <c r="C131" s="7">
        <f t="shared" si="1"/>
        <v>4</v>
      </c>
      <c r="D131" s="64">
        <v>39909</v>
      </c>
      <c r="E131" s="9" t="s">
        <v>369</v>
      </c>
      <c r="F131" s="65" t="s">
        <v>370</v>
      </c>
      <c r="G131" s="66" t="s">
        <v>1749</v>
      </c>
      <c r="H131" s="149">
        <v>55</v>
      </c>
      <c r="I131" s="112" t="s">
        <v>1364</v>
      </c>
      <c r="J131" s="204" t="s">
        <v>1007</v>
      </c>
      <c r="K131" s="204" t="s">
        <v>1007</v>
      </c>
      <c r="L131" s="67" t="s">
        <v>1736</v>
      </c>
      <c r="M131" s="67" t="s">
        <v>1615</v>
      </c>
      <c r="N131" s="67" t="s">
        <v>1376</v>
      </c>
      <c r="O131" s="67" t="s">
        <v>1420</v>
      </c>
      <c r="P131" s="91">
        <v>3500</v>
      </c>
      <c r="Q131" s="65"/>
      <c r="R131" s="65"/>
      <c r="S131" s="236" t="s">
        <v>1421</v>
      </c>
      <c r="T131" s="242" t="s">
        <v>1421</v>
      </c>
      <c r="U131" s="70"/>
      <c r="V131" s="70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</row>
    <row r="132" spans="1:43" ht="25.5" customHeight="1">
      <c r="A132" s="6" t="s">
        <v>919</v>
      </c>
      <c r="B132" s="7">
        <v>2009</v>
      </c>
      <c r="C132" s="7">
        <f t="shared" si="1"/>
        <v>4</v>
      </c>
      <c r="D132" s="32">
        <v>39911</v>
      </c>
      <c r="E132" s="9" t="s">
        <v>371</v>
      </c>
      <c r="F132" s="33" t="s">
        <v>372</v>
      </c>
      <c r="G132" s="11" t="s">
        <v>1749</v>
      </c>
      <c r="H132" s="146">
        <v>26</v>
      </c>
      <c r="I132" s="110" t="s">
        <v>1364</v>
      </c>
      <c r="J132" s="40" t="s">
        <v>1345</v>
      </c>
      <c r="K132" s="40" t="s">
        <v>1345</v>
      </c>
      <c r="L132" s="39" t="s">
        <v>1315</v>
      </c>
      <c r="M132" s="12" t="s">
        <v>1615</v>
      </c>
      <c r="N132" s="39" t="s">
        <v>1376</v>
      </c>
      <c r="O132" s="39" t="s">
        <v>1420</v>
      </c>
      <c r="P132" s="13">
        <v>3500</v>
      </c>
      <c r="Q132" s="33"/>
      <c r="R132" s="33"/>
      <c r="S132" s="230" t="s">
        <v>1421</v>
      </c>
      <c r="T132" s="232" t="s">
        <v>1421</v>
      </c>
      <c r="U132" s="20"/>
      <c r="V132" s="20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</row>
    <row r="133" spans="1:43" ht="25.5" customHeight="1">
      <c r="A133" s="6" t="s">
        <v>920</v>
      </c>
      <c r="B133" s="7">
        <v>2009</v>
      </c>
      <c r="C133" s="7">
        <f aca="true" t="shared" si="2" ref="C133:C196">IF(ISBLANK(D133),0,MONTH(D133))</f>
        <v>4</v>
      </c>
      <c r="D133" s="32">
        <v>39911</v>
      </c>
      <c r="E133" s="9" t="s">
        <v>373</v>
      </c>
      <c r="F133" s="41" t="s">
        <v>374</v>
      </c>
      <c r="G133" s="37" t="s">
        <v>1749</v>
      </c>
      <c r="H133" s="146">
        <v>53</v>
      </c>
      <c r="I133" s="110" t="s">
        <v>1750</v>
      </c>
      <c r="J133" s="40" t="s">
        <v>1473</v>
      </c>
      <c r="K133" s="40" t="s">
        <v>1473</v>
      </c>
      <c r="L133" s="39" t="s">
        <v>375</v>
      </c>
      <c r="M133" s="39" t="s">
        <v>1487</v>
      </c>
      <c r="N133" s="39" t="s">
        <v>1376</v>
      </c>
      <c r="O133" s="39" t="s">
        <v>129</v>
      </c>
      <c r="P133" s="22">
        <v>1500</v>
      </c>
      <c r="Q133" s="33"/>
      <c r="R133" s="89"/>
      <c r="S133" s="230" t="s">
        <v>1527</v>
      </c>
      <c r="T133" s="234" t="s">
        <v>376</v>
      </c>
      <c r="U133" s="20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</row>
    <row r="134" spans="1:43" ht="25.5" customHeight="1">
      <c r="A134" s="6" t="s">
        <v>921</v>
      </c>
      <c r="B134" s="7">
        <v>2009</v>
      </c>
      <c r="C134" s="7">
        <f t="shared" si="2"/>
        <v>4</v>
      </c>
      <c r="D134" s="32">
        <v>39911</v>
      </c>
      <c r="E134" s="9" t="s">
        <v>377</v>
      </c>
      <c r="F134" s="33" t="s">
        <v>378</v>
      </c>
      <c r="G134" s="37" t="s">
        <v>1749</v>
      </c>
      <c r="H134" s="146">
        <v>17</v>
      </c>
      <c r="I134" s="110" t="s">
        <v>1750</v>
      </c>
      <c r="J134" s="40" t="s">
        <v>1198</v>
      </c>
      <c r="K134" s="40" t="s">
        <v>1007</v>
      </c>
      <c r="L134" s="39" t="s">
        <v>1198</v>
      </c>
      <c r="M134" s="243" t="s">
        <v>1487</v>
      </c>
      <c r="N134" s="39" t="s">
        <v>1376</v>
      </c>
      <c r="O134" s="39" t="s">
        <v>1744</v>
      </c>
      <c r="P134" s="22">
        <v>3000</v>
      </c>
      <c r="Q134" s="33"/>
      <c r="R134" s="89"/>
      <c r="S134" s="230" t="s">
        <v>1527</v>
      </c>
      <c r="T134" s="234" t="s">
        <v>379</v>
      </c>
      <c r="U134" s="20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</row>
    <row r="135" spans="1:43" ht="25.5" customHeight="1">
      <c r="A135" s="6" t="s">
        <v>922</v>
      </c>
      <c r="B135" s="7">
        <v>2009</v>
      </c>
      <c r="C135" s="7">
        <f t="shared" si="2"/>
        <v>4</v>
      </c>
      <c r="D135" s="32">
        <v>39911</v>
      </c>
      <c r="E135" s="9" t="s">
        <v>380</v>
      </c>
      <c r="F135" s="33" t="s">
        <v>381</v>
      </c>
      <c r="G135" s="37" t="s">
        <v>1749</v>
      </c>
      <c r="H135" s="146">
        <v>56</v>
      </c>
      <c r="I135" s="110" t="s">
        <v>1364</v>
      </c>
      <c r="J135" s="40" t="s">
        <v>1184</v>
      </c>
      <c r="K135" s="40" t="s">
        <v>1184</v>
      </c>
      <c r="L135" s="39" t="s">
        <v>1738</v>
      </c>
      <c r="M135" s="39" t="s">
        <v>1375</v>
      </c>
      <c r="N135" s="39" t="s">
        <v>1376</v>
      </c>
      <c r="O135" s="39" t="s">
        <v>1420</v>
      </c>
      <c r="P135" s="13">
        <v>3000</v>
      </c>
      <c r="Q135" s="33"/>
      <c r="R135" s="33"/>
      <c r="S135" s="231" t="s">
        <v>1421</v>
      </c>
      <c r="T135" s="232" t="s">
        <v>1421</v>
      </c>
      <c r="U135" s="20"/>
      <c r="V135" s="20"/>
      <c r="W135" s="20"/>
      <c r="X135" s="20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</row>
    <row r="136" spans="1:43" ht="25.5" customHeight="1">
      <c r="A136" s="6" t="s">
        <v>923</v>
      </c>
      <c r="B136" s="7">
        <v>2009</v>
      </c>
      <c r="C136" s="7">
        <f t="shared" si="2"/>
        <v>4</v>
      </c>
      <c r="D136" s="32">
        <v>39911</v>
      </c>
      <c r="E136" s="9" t="s">
        <v>382</v>
      </c>
      <c r="F136" s="33" t="s">
        <v>383</v>
      </c>
      <c r="G136" s="37" t="s">
        <v>1206</v>
      </c>
      <c r="H136" s="146">
        <v>11</v>
      </c>
      <c r="I136" s="110" t="s">
        <v>1750</v>
      </c>
      <c r="J136" s="40" t="s">
        <v>1175</v>
      </c>
      <c r="K136" s="40" t="s">
        <v>1489</v>
      </c>
      <c r="L136" s="39" t="s">
        <v>1175</v>
      </c>
      <c r="M136" s="12" t="s">
        <v>1373</v>
      </c>
      <c r="N136" s="39" t="s">
        <v>1376</v>
      </c>
      <c r="O136" s="39" t="s">
        <v>384</v>
      </c>
      <c r="P136" s="13">
        <v>1000</v>
      </c>
      <c r="Q136" s="33"/>
      <c r="R136" s="33"/>
      <c r="S136" s="230" t="s">
        <v>1222</v>
      </c>
      <c r="T136" s="232" t="s">
        <v>1222</v>
      </c>
      <c r="U136" s="20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</row>
    <row r="137" spans="1:43" ht="25.5" customHeight="1">
      <c r="A137" s="6" t="s">
        <v>924</v>
      </c>
      <c r="B137" s="7">
        <v>2009</v>
      </c>
      <c r="C137" s="7">
        <f t="shared" si="2"/>
        <v>4</v>
      </c>
      <c r="D137" s="32">
        <v>39911</v>
      </c>
      <c r="E137" s="9" t="s">
        <v>385</v>
      </c>
      <c r="F137" s="33" t="s">
        <v>386</v>
      </c>
      <c r="G137" s="37" t="s">
        <v>1749</v>
      </c>
      <c r="H137" s="146">
        <v>22</v>
      </c>
      <c r="I137" s="110" t="s">
        <v>1750</v>
      </c>
      <c r="J137" s="40" t="s">
        <v>1363</v>
      </c>
      <c r="K137" s="40" t="s">
        <v>1363</v>
      </c>
      <c r="L137" s="39" t="s">
        <v>387</v>
      </c>
      <c r="M137" s="39" t="s">
        <v>1487</v>
      </c>
      <c r="N137" s="39" t="s">
        <v>1376</v>
      </c>
      <c r="O137" s="39" t="s">
        <v>388</v>
      </c>
      <c r="P137" s="13">
        <v>3000</v>
      </c>
      <c r="Q137" s="33"/>
      <c r="R137" s="33"/>
      <c r="S137" s="231" t="s">
        <v>1268</v>
      </c>
      <c r="T137" s="232" t="s">
        <v>258</v>
      </c>
      <c r="U137" s="77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</row>
    <row r="138" spans="1:43" ht="25.5" customHeight="1">
      <c r="A138" s="6" t="s">
        <v>925</v>
      </c>
      <c r="B138" s="7">
        <v>2009</v>
      </c>
      <c r="C138" s="7">
        <f t="shared" si="2"/>
        <v>4</v>
      </c>
      <c r="D138" s="32">
        <v>39917</v>
      </c>
      <c r="E138" s="9" t="s">
        <v>389</v>
      </c>
      <c r="F138" s="33" t="s">
        <v>390</v>
      </c>
      <c r="G138" s="11" t="s">
        <v>1749</v>
      </c>
      <c r="H138" s="146">
        <v>40</v>
      </c>
      <c r="I138" s="110" t="s">
        <v>1750</v>
      </c>
      <c r="J138" s="40" t="s">
        <v>960</v>
      </c>
      <c r="K138" s="40" t="s">
        <v>1489</v>
      </c>
      <c r="L138" s="39" t="s">
        <v>960</v>
      </c>
      <c r="M138" s="12" t="s">
        <v>1375</v>
      </c>
      <c r="N138" s="39" t="s">
        <v>1376</v>
      </c>
      <c r="O138" s="39" t="s">
        <v>1197</v>
      </c>
      <c r="P138" s="13">
        <v>2500</v>
      </c>
      <c r="Q138" s="33"/>
      <c r="R138" s="33"/>
      <c r="S138" s="230" t="s">
        <v>1268</v>
      </c>
      <c r="T138" s="232" t="s">
        <v>208</v>
      </c>
      <c r="U138" s="77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</row>
    <row r="139" spans="1:43" ht="25.5" customHeight="1">
      <c r="A139" s="6" t="s">
        <v>926</v>
      </c>
      <c r="B139" s="7">
        <v>2009</v>
      </c>
      <c r="C139" s="7">
        <f t="shared" si="2"/>
        <v>4</v>
      </c>
      <c r="D139" s="32">
        <v>39917</v>
      </c>
      <c r="E139" s="9" t="s">
        <v>391</v>
      </c>
      <c r="F139" s="33" t="s">
        <v>401</v>
      </c>
      <c r="G139" s="37" t="s">
        <v>1749</v>
      </c>
      <c r="H139" s="151">
        <v>39</v>
      </c>
      <c r="I139" s="110" t="s">
        <v>1364</v>
      </c>
      <c r="J139" s="40" t="s">
        <v>1009</v>
      </c>
      <c r="K139" s="40" t="s">
        <v>1489</v>
      </c>
      <c r="L139" s="39" t="s">
        <v>1326</v>
      </c>
      <c r="M139" s="12" t="s">
        <v>1375</v>
      </c>
      <c r="N139" s="39" t="s">
        <v>1374</v>
      </c>
      <c r="O139" s="39" t="s">
        <v>1420</v>
      </c>
      <c r="P139" s="13">
        <v>3200</v>
      </c>
      <c r="Q139" s="33"/>
      <c r="R139" s="33"/>
      <c r="S139" s="231" t="s">
        <v>1421</v>
      </c>
      <c r="T139" s="232" t="s">
        <v>1421</v>
      </c>
      <c r="U139" s="77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</row>
    <row r="140" spans="1:43" ht="25.5" customHeight="1">
      <c r="A140" s="6" t="s">
        <v>927</v>
      </c>
      <c r="B140" s="7">
        <v>2009</v>
      </c>
      <c r="C140" s="7">
        <f t="shared" si="2"/>
        <v>4</v>
      </c>
      <c r="D140" s="32">
        <v>39917</v>
      </c>
      <c r="E140" s="9" t="s">
        <v>402</v>
      </c>
      <c r="F140" s="33" t="s">
        <v>403</v>
      </c>
      <c r="G140" s="37" t="s">
        <v>1749</v>
      </c>
      <c r="H140" s="150">
        <v>37</v>
      </c>
      <c r="I140" s="110" t="s">
        <v>1364</v>
      </c>
      <c r="J140" s="40" t="s">
        <v>1703</v>
      </c>
      <c r="K140" s="40" t="s">
        <v>1614</v>
      </c>
      <c r="L140" s="39" t="s">
        <v>404</v>
      </c>
      <c r="M140" s="12" t="s">
        <v>1487</v>
      </c>
      <c r="N140" s="39" t="s">
        <v>1374</v>
      </c>
      <c r="O140" s="39" t="s">
        <v>1420</v>
      </c>
      <c r="P140" s="13">
        <v>2500</v>
      </c>
      <c r="Q140" s="33"/>
      <c r="R140" s="33"/>
      <c r="S140" s="230" t="s">
        <v>1421</v>
      </c>
      <c r="T140" s="232" t="s">
        <v>1421</v>
      </c>
      <c r="U140" s="77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</row>
    <row r="141" spans="1:43" ht="25.5" customHeight="1">
      <c r="A141" s="6" t="s">
        <v>928</v>
      </c>
      <c r="B141" s="7">
        <v>2009</v>
      </c>
      <c r="C141" s="7">
        <f t="shared" si="2"/>
        <v>4</v>
      </c>
      <c r="D141" s="32">
        <v>39917</v>
      </c>
      <c r="E141" s="9" t="s">
        <v>405</v>
      </c>
      <c r="F141" s="33" t="s">
        <v>406</v>
      </c>
      <c r="G141" s="37" t="s">
        <v>1749</v>
      </c>
      <c r="H141" s="145">
        <v>33</v>
      </c>
      <c r="I141" s="110" t="s">
        <v>1364</v>
      </c>
      <c r="J141" s="40" t="s">
        <v>1011</v>
      </c>
      <c r="K141" s="40" t="s">
        <v>1489</v>
      </c>
      <c r="L141" s="39" t="s">
        <v>1180</v>
      </c>
      <c r="M141" s="12" t="s">
        <v>1487</v>
      </c>
      <c r="N141" s="39" t="s">
        <v>1376</v>
      </c>
      <c r="O141" s="39" t="s">
        <v>1420</v>
      </c>
      <c r="P141" s="31">
        <v>3550</v>
      </c>
      <c r="Q141" s="33"/>
      <c r="R141" s="33"/>
      <c r="S141" s="230" t="s">
        <v>1421</v>
      </c>
      <c r="T141" s="232" t="s">
        <v>1421</v>
      </c>
      <c r="U141" s="77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</row>
    <row r="142" spans="1:43" ht="25.5" customHeight="1">
      <c r="A142" s="6" t="s">
        <v>929</v>
      </c>
      <c r="B142" s="7">
        <v>2009</v>
      </c>
      <c r="C142" s="7">
        <f t="shared" si="2"/>
        <v>4</v>
      </c>
      <c r="D142" s="32">
        <v>39917</v>
      </c>
      <c r="E142" s="9" t="s">
        <v>407</v>
      </c>
      <c r="F142" s="41" t="s">
        <v>408</v>
      </c>
      <c r="G142" s="37" t="s">
        <v>1749</v>
      </c>
      <c r="H142" s="146">
        <v>35</v>
      </c>
      <c r="I142" s="110" t="s">
        <v>1364</v>
      </c>
      <c r="J142" s="40" t="s">
        <v>1011</v>
      </c>
      <c r="K142" s="40" t="s">
        <v>1489</v>
      </c>
      <c r="L142" s="39" t="s">
        <v>409</v>
      </c>
      <c r="M142" s="39" t="s">
        <v>1375</v>
      </c>
      <c r="N142" s="39" t="s">
        <v>1376</v>
      </c>
      <c r="O142" s="39" t="s">
        <v>1420</v>
      </c>
      <c r="P142" s="13">
        <v>3550</v>
      </c>
      <c r="Q142" s="33"/>
      <c r="R142" s="33"/>
      <c r="S142" s="230" t="s">
        <v>1421</v>
      </c>
      <c r="T142" s="232" t="s">
        <v>1421</v>
      </c>
      <c r="U142" s="77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</row>
    <row r="143" spans="1:43" ht="25.5" customHeight="1">
      <c r="A143" s="6" t="s">
        <v>930</v>
      </c>
      <c r="B143" s="7">
        <v>2009</v>
      </c>
      <c r="C143" s="7">
        <f t="shared" si="2"/>
        <v>4</v>
      </c>
      <c r="D143" s="32">
        <v>39918</v>
      </c>
      <c r="E143" s="9" t="s">
        <v>410</v>
      </c>
      <c r="F143" s="33" t="s">
        <v>411</v>
      </c>
      <c r="G143" s="11" t="s">
        <v>1749</v>
      </c>
      <c r="H143" s="146">
        <v>63</v>
      </c>
      <c r="I143" s="110" t="s">
        <v>1364</v>
      </c>
      <c r="J143" s="40" t="s">
        <v>1766</v>
      </c>
      <c r="K143" s="40" t="s">
        <v>1489</v>
      </c>
      <c r="L143" s="40" t="s">
        <v>1766</v>
      </c>
      <c r="M143" s="12" t="s">
        <v>1487</v>
      </c>
      <c r="N143" s="40" t="s">
        <v>1376</v>
      </c>
      <c r="O143" s="39" t="s">
        <v>1420</v>
      </c>
      <c r="P143" s="13">
        <v>3500</v>
      </c>
      <c r="Q143" s="33"/>
      <c r="R143" s="33"/>
      <c r="S143" s="230" t="s">
        <v>1421</v>
      </c>
      <c r="T143" s="232" t="s">
        <v>1421</v>
      </c>
      <c r="U143" s="77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</row>
    <row r="144" spans="1:43" ht="25.5" customHeight="1">
      <c r="A144" s="6" t="s">
        <v>931</v>
      </c>
      <c r="B144" s="7">
        <v>2009</v>
      </c>
      <c r="C144" s="7">
        <f t="shared" si="2"/>
        <v>4</v>
      </c>
      <c r="D144" s="32">
        <v>39918</v>
      </c>
      <c r="E144" s="9" t="s">
        <v>412</v>
      </c>
      <c r="F144" s="33" t="s">
        <v>413</v>
      </c>
      <c r="G144" s="37" t="s">
        <v>1749</v>
      </c>
      <c r="H144" s="146">
        <v>12</v>
      </c>
      <c r="I144" s="110" t="s">
        <v>1750</v>
      </c>
      <c r="J144" s="40" t="s">
        <v>1751</v>
      </c>
      <c r="K144" s="40" t="s">
        <v>1489</v>
      </c>
      <c r="L144" s="39" t="s">
        <v>1751</v>
      </c>
      <c r="M144" s="39" t="s">
        <v>1224</v>
      </c>
      <c r="N144" s="39" t="s">
        <v>1376</v>
      </c>
      <c r="O144" s="39" t="s">
        <v>1735</v>
      </c>
      <c r="P144" s="13">
        <v>3000</v>
      </c>
      <c r="Q144" s="33"/>
      <c r="R144" s="33"/>
      <c r="S144" s="230" t="s">
        <v>1268</v>
      </c>
      <c r="T144" s="232" t="s">
        <v>148</v>
      </c>
      <c r="U144" s="77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</row>
    <row r="145" spans="1:43" ht="25.5" customHeight="1">
      <c r="A145" s="6" t="s">
        <v>932</v>
      </c>
      <c r="B145" s="7">
        <v>2009</v>
      </c>
      <c r="C145" s="7">
        <f t="shared" si="2"/>
        <v>4</v>
      </c>
      <c r="D145" s="32">
        <v>39918</v>
      </c>
      <c r="E145" s="9" t="s">
        <v>414</v>
      </c>
      <c r="F145" s="33" t="s">
        <v>415</v>
      </c>
      <c r="G145" s="37" t="s">
        <v>1206</v>
      </c>
      <c r="H145" s="146">
        <v>21</v>
      </c>
      <c r="I145" s="110" t="s">
        <v>1750</v>
      </c>
      <c r="J145" s="40" t="s">
        <v>1004</v>
      </c>
      <c r="K145" s="40" t="s">
        <v>1489</v>
      </c>
      <c r="L145" s="39" t="s">
        <v>1605</v>
      </c>
      <c r="M145" s="39" t="s">
        <v>1373</v>
      </c>
      <c r="N145" s="39" t="s">
        <v>1376</v>
      </c>
      <c r="O145" s="39" t="s">
        <v>1602</v>
      </c>
      <c r="P145" s="13">
        <v>4000</v>
      </c>
      <c r="Q145" s="33"/>
      <c r="R145" s="33"/>
      <c r="S145" s="231" t="s">
        <v>1270</v>
      </c>
      <c r="T145" s="232" t="s">
        <v>271</v>
      </c>
      <c r="U145" s="77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  <c r="AP145" s="78"/>
      <c r="AQ145" s="78"/>
    </row>
    <row r="146" spans="1:43" ht="25.5" customHeight="1">
      <c r="A146" s="6" t="s">
        <v>933</v>
      </c>
      <c r="B146" s="7">
        <v>2009</v>
      </c>
      <c r="C146" s="7">
        <f t="shared" si="2"/>
        <v>4</v>
      </c>
      <c r="D146" s="32">
        <v>39918</v>
      </c>
      <c r="E146" s="9" t="s">
        <v>416</v>
      </c>
      <c r="F146" s="33" t="s">
        <v>417</v>
      </c>
      <c r="G146" s="11" t="s">
        <v>1749</v>
      </c>
      <c r="H146" s="146">
        <v>25</v>
      </c>
      <c r="I146" s="110" t="s">
        <v>1750</v>
      </c>
      <c r="J146" s="40" t="s">
        <v>1363</v>
      </c>
      <c r="K146" s="40" t="s">
        <v>1363</v>
      </c>
      <c r="L146" s="39" t="s">
        <v>1005</v>
      </c>
      <c r="M146" s="12" t="s">
        <v>1375</v>
      </c>
      <c r="N146" s="39" t="s">
        <v>1376</v>
      </c>
      <c r="O146" s="39" t="s">
        <v>388</v>
      </c>
      <c r="P146" s="13">
        <v>1500</v>
      </c>
      <c r="Q146" s="33"/>
      <c r="R146" s="33"/>
      <c r="S146" s="230" t="s">
        <v>1222</v>
      </c>
      <c r="T146" s="232" t="s">
        <v>1222</v>
      </c>
      <c r="U146" s="77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  <c r="AP146" s="78"/>
      <c r="AQ146" s="78"/>
    </row>
    <row r="147" spans="1:43" ht="25.5" customHeight="1">
      <c r="A147" s="6" t="s">
        <v>934</v>
      </c>
      <c r="B147" s="7">
        <v>2009</v>
      </c>
      <c r="C147" s="7">
        <f t="shared" si="2"/>
        <v>4</v>
      </c>
      <c r="D147" s="32">
        <v>39919</v>
      </c>
      <c r="E147" s="9" t="s">
        <v>418</v>
      </c>
      <c r="F147" s="33" t="s">
        <v>425</v>
      </c>
      <c r="G147" s="37" t="s">
        <v>1749</v>
      </c>
      <c r="H147" s="146">
        <v>32</v>
      </c>
      <c r="I147" s="110" t="s">
        <v>1364</v>
      </c>
      <c r="J147" s="40" t="s">
        <v>1007</v>
      </c>
      <c r="K147" s="40" t="s">
        <v>1007</v>
      </c>
      <c r="L147" s="39" t="s">
        <v>1176</v>
      </c>
      <c r="M147" s="12" t="s">
        <v>1487</v>
      </c>
      <c r="N147" s="39" t="s">
        <v>1376</v>
      </c>
      <c r="O147" s="39" t="s">
        <v>1420</v>
      </c>
      <c r="P147" s="13">
        <v>3500</v>
      </c>
      <c r="Q147" s="33"/>
      <c r="R147" s="33"/>
      <c r="S147" s="231" t="s">
        <v>1421</v>
      </c>
      <c r="T147" s="234" t="s">
        <v>1421</v>
      </c>
      <c r="U147" s="77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  <c r="AP147" s="78"/>
      <c r="AQ147" s="78"/>
    </row>
    <row r="148" spans="1:43" ht="25.5" customHeight="1">
      <c r="A148" s="6" t="s">
        <v>935</v>
      </c>
      <c r="B148" s="7">
        <v>2009</v>
      </c>
      <c r="C148" s="7">
        <f t="shared" si="2"/>
        <v>4</v>
      </c>
      <c r="D148" s="32">
        <v>39920</v>
      </c>
      <c r="E148" s="9" t="s">
        <v>426</v>
      </c>
      <c r="F148" s="33" t="s">
        <v>427</v>
      </c>
      <c r="G148" s="37" t="s">
        <v>1749</v>
      </c>
      <c r="H148" s="146">
        <v>67</v>
      </c>
      <c r="I148" s="110" t="s">
        <v>1750</v>
      </c>
      <c r="J148" s="40" t="s">
        <v>914</v>
      </c>
      <c r="K148" s="40" t="s">
        <v>1489</v>
      </c>
      <c r="L148" s="39" t="s">
        <v>914</v>
      </c>
      <c r="M148" s="12" t="s">
        <v>1375</v>
      </c>
      <c r="N148" s="39" t="s">
        <v>1376</v>
      </c>
      <c r="O148" s="39" t="s">
        <v>892</v>
      </c>
      <c r="P148" s="13">
        <v>3000</v>
      </c>
      <c r="Q148" s="33"/>
      <c r="R148" s="33"/>
      <c r="S148" s="230" t="s">
        <v>1268</v>
      </c>
      <c r="T148" s="232" t="s">
        <v>247</v>
      </c>
      <c r="U148" s="77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</row>
    <row r="149" spans="1:43" ht="25.5" customHeight="1">
      <c r="A149" s="6" t="s">
        <v>936</v>
      </c>
      <c r="B149" s="7">
        <v>2009</v>
      </c>
      <c r="C149" s="7">
        <f t="shared" si="2"/>
        <v>4</v>
      </c>
      <c r="D149" s="32">
        <v>39920</v>
      </c>
      <c r="E149" s="9" t="s">
        <v>428</v>
      </c>
      <c r="F149" s="41" t="s">
        <v>429</v>
      </c>
      <c r="G149" s="11" t="s">
        <v>1749</v>
      </c>
      <c r="H149" s="146">
        <v>37</v>
      </c>
      <c r="I149" s="110" t="s">
        <v>1364</v>
      </c>
      <c r="J149" s="40" t="s">
        <v>915</v>
      </c>
      <c r="K149" s="40" t="s">
        <v>1489</v>
      </c>
      <c r="L149" s="39" t="s">
        <v>915</v>
      </c>
      <c r="M149" s="39" t="s">
        <v>1375</v>
      </c>
      <c r="N149" s="39" t="s">
        <v>1376</v>
      </c>
      <c r="O149" s="39" t="s">
        <v>1420</v>
      </c>
      <c r="P149" s="13">
        <v>3500</v>
      </c>
      <c r="Q149" s="33"/>
      <c r="R149" s="33"/>
      <c r="S149" s="231" t="s">
        <v>1421</v>
      </c>
      <c r="T149" s="232" t="s">
        <v>1421</v>
      </c>
      <c r="U149" s="77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</row>
    <row r="150" spans="1:43" ht="25.5" customHeight="1">
      <c r="A150" s="6" t="s">
        <v>937</v>
      </c>
      <c r="B150" s="7">
        <v>2009</v>
      </c>
      <c r="C150" s="7">
        <f t="shared" si="2"/>
        <v>4</v>
      </c>
      <c r="D150" s="32">
        <v>39920</v>
      </c>
      <c r="E150" s="9" t="s">
        <v>430</v>
      </c>
      <c r="F150" s="33" t="s">
        <v>431</v>
      </c>
      <c r="G150" s="11" t="s">
        <v>1749</v>
      </c>
      <c r="H150" s="146">
        <v>25</v>
      </c>
      <c r="I150" s="110" t="s">
        <v>1364</v>
      </c>
      <c r="J150" s="40" t="s">
        <v>1299</v>
      </c>
      <c r="K150" s="40" t="s">
        <v>1299</v>
      </c>
      <c r="L150" s="39" t="s">
        <v>1299</v>
      </c>
      <c r="M150" s="12" t="s">
        <v>1487</v>
      </c>
      <c r="N150" s="39" t="s">
        <v>1376</v>
      </c>
      <c r="O150" s="39" t="s">
        <v>1420</v>
      </c>
      <c r="P150" s="13">
        <v>3500</v>
      </c>
      <c r="Q150" s="33"/>
      <c r="R150" s="33"/>
      <c r="S150" s="230" t="s">
        <v>1421</v>
      </c>
      <c r="T150" s="232" t="s">
        <v>1421</v>
      </c>
      <c r="U150" s="77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  <c r="AP150" s="78"/>
      <c r="AQ150" s="78"/>
    </row>
    <row r="151" spans="1:43" ht="25.5" customHeight="1">
      <c r="A151" s="6" t="s">
        <v>1383</v>
      </c>
      <c r="B151" s="7">
        <v>2009</v>
      </c>
      <c r="C151" s="7">
        <f t="shared" si="2"/>
        <v>4</v>
      </c>
      <c r="D151" s="32">
        <v>39920</v>
      </c>
      <c r="E151" s="9" t="s">
        <v>432</v>
      </c>
      <c r="F151" s="33" t="s">
        <v>433</v>
      </c>
      <c r="G151" s="37" t="s">
        <v>1749</v>
      </c>
      <c r="H151" s="146">
        <v>54</v>
      </c>
      <c r="I151" s="110" t="s">
        <v>1364</v>
      </c>
      <c r="J151" s="40" t="s">
        <v>1471</v>
      </c>
      <c r="K151" s="40" t="s">
        <v>1489</v>
      </c>
      <c r="L151" s="39" t="s">
        <v>958</v>
      </c>
      <c r="M151" s="12" t="s">
        <v>1224</v>
      </c>
      <c r="N151" s="39" t="s">
        <v>1376</v>
      </c>
      <c r="O151" s="39" t="s">
        <v>1420</v>
      </c>
      <c r="P151" s="13">
        <v>3400</v>
      </c>
      <c r="Q151" s="33"/>
      <c r="R151" s="33"/>
      <c r="S151" s="230" t="s">
        <v>1421</v>
      </c>
      <c r="T151" s="232" t="s">
        <v>1421</v>
      </c>
      <c r="U151" s="77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  <c r="AP151" s="78"/>
      <c r="AQ151" s="78"/>
    </row>
    <row r="152" spans="1:43" ht="25.5" customHeight="1">
      <c r="A152" s="6" t="s">
        <v>896</v>
      </c>
      <c r="B152" s="7">
        <v>2009</v>
      </c>
      <c r="C152" s="7">
        <f t="shared" si="2"/>
        <v>4</v>
      </c>
      <c r="D152" s="32">
        <v>39924</v>
      </c>
      <c r="E152" s="76" t="s">
        <v>434</v>
      </c>
      <c r="F152" s="33" t="s">
        <v>435</v>
      </c>
      <c r="G152" s="37" t="s">
        <v>1749</v>
      </c>
      <c r="H152" s="146">
        <v>24</v>
      </c>
      <c r="I152" s="110" t="s">
        <v>1750</v>
      </c>
      <c r="J152" s="40" t="s">
        <v>1761</v>
      </c>
      <c r="K152" s="40" t="s">
        <v>1489</v>
      </c>
      <c r="L152" s="39" t="s">
        <v>1731</v>
      </c>
      <c r="M152" s="39" t="s">
        <v>1375</v>
      </c>
      <c r="N152" s="39" t="s">
        <v>1376</v>
      </c>
      <c r="O152" s="39" t="s">
        <v>1603</v>
      </c>
      <c r="P152" s="13">
        <v>8000</v>
      </c>
      <c r="Q152" s="33"/>
      <c r="R152" s="33"/>
      <c r="S152" s="231" t="s">
        <v>1268</v>
      </c>
      <c r="T152" s="232" t="s">
        <v>436</v>
      </c>
      <c r="U152" s="77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</row>
    <row r="153" spans="1:43" ht="25.5" customHeight="1">
      <c r="A153" s="6" t="s">
        <v>897</v>
      </c>
      <c r="B153" s="7">
        <v>2009</v>
      </c>
      <c r="C153" s="7">
        <f t="shared" si="2"/>
        <v>4</v>
      </c>
      <c r="D153" s="32">
        <v>39924</v>
      </c>
      <c r="E153" s="76" t="s">
        <v>437</v>
      </c>
      <c r="F153" s="33" t="s">
        <v>438</v>
      </c>
      <c r="G153" s="37" t="s">
        <v>1749</v>
      </c>
      <c r="H153" s="146">
        <v>30</v>
      </c>
      <c r="I153" s="110" t="s">
        <v>1750</v>
      </c>
      <c r="J153" s="40" t="s">
        <v>1298</v>
      </c>
      <c r="K153" s="40" t="s">
        <v>1489</v>
      </c>
      <c r="L153" s="39" t="s">
        <v>1298</v>
      </c>
      <c r="M153" s="12" t="s">
        <v>1375</v>
      </c>
      <c r="N153" s="39" t="s">
        <v>1376</v>
      </c>
      <c r="O153" s="39" t="s">
        <v>1302</v>
      </c>
      <c r="P153" s="13">
        <v>10000</v>
      </c>
      <c r="Q153" s="33"/>
      <c r="R153" s="33"/>
      <c r="S153" s="230" t="s">
        <v>1268</v>
      </c>
      <c r="T153" s="232" t="s">
        <v>258</v>
      </c>
      <c r="U153" s="77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  <c r="AP153" s="78"/>
      <c r="AQ153" s="78"/>
    </row>
    <row r="154" spans="1:43" ht="25.5" customHeight="1">
      <c r="A154" s="6" t="s">
        <v>898</v>
      </c>
      <c r="B154" s="7">
        <v>2009</v>
      </c>
      <c r="C154" s="7">
        <f t="shared" si="2"/>
        <v>4</v>
      </c>
      <c r="D154" s="32">
        <v>39924</v>
      </c>
      <c r="E154" s="76" t="s">
        <v>439</v>
      </c>
      <c r="F154" s="33" t="s">
        <v>440</v>
      </c>
      <c r="G154" s="37" t="s">
        <v>1749</v>
      </c>
      <c r="H154" s="146">
        <v>33</v>
      </c>
      <c r="I154" s="110" t="s">
        <v>160</v>
      </c>
      <c r="J154" s="40" t="s">
        <v>1318</v>
      </c>
      <c r="K154" s="40" t="s">
        <v>1489</v>
      </c>
      <c r="L154" s="39" t="s">
        <v>1318</v>
      </c>
      <c r="M154" s="12" t="s">
        <v>1487</v>
      </c>
      <c r="N154" s="39" t="s">
        <v>1376</v>
      </c>
      <c r="O154" s="39" t="s">
        <v>1420</v>
      </c>
      <c r="P154" s="13">
        <v>4500</v>
      </c>
      <c r="Q154" s="33"/>
      <c r="R154" s="33"/>
      <c r="S154" s="230" t="s">
        <v>1421</v>
      </c>
      <c r="T154" s="232" t="s">
        <v>1421</v>
      </c>
      <c r="U154" s="77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  <c r="AP154" s="78"/>
      <c r="AQ154" s="78"/>
    </row>
    <row r="155" spans="1:43" ht="25.5" customHeight="1">
      <c r="A155" s="6" t="s">
        <v>1678</v>
      </c>
      <c r="B155" s="7">
        <v>2009</v>
      </c>
      <c r="C155" s="7">
        <f t="shared" si="2"/>
        <v>4</v>
      </c>
      <c r="D155" s="52">
        <v>39924</v>
      </c>
      <c r="E155" s="76" t="s">
        <v>441</v>
      </c>
      <c r="F155" s="53" t="s">
        <v>442</v>
      </c>
      <c r="G155" s="37" t="s">
        <v>1206</v>
      </c>
      <c r="H155" s="146">
        <v>16</v>
      </c>
      <c r="I155" s="111" t="s">
        <v>1750</v>
      </c>
      <c r="J155" s="40" t="s">
        <v>1282</v>
      </c>
      <c r="K155" s="203" t="s">
        <v>1754</v>
      </c>
      <c r="L155" s="55" t="s">
        <v>1282</v>
      </c>
      <c r="M155" s="12" t="s">
        <v>1373</v>
      </c>
      <c r="N155" s="55" t="s">
        <v>1376</v>
      </c>
      <c r="O155" s="55" t="s">
        <v>1729</v>
      </c>
      <c r="P155" s="56">
        <v>2000</v>
      </c>
      <c r="Q155" s="53"/>
      <c r="R155" s="53"/>
      <c r="S155" s="230" t="s">
        <v>443</v>
      </c>
      <c r="T155" s="233" t="s">
        <v>444</v>
      </c>
      <c r="U155" s="77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</row>
    <row r="156" spans="1:43" ht="25.5" customHeight="1">
      <c r="A156" s="6" t="s">
        <v>1679</v>
      </c>
      <c r="B156" s="7">
        <v>2009</v>
      </c>
      <c r="C156" s="7">
        <f t="shared" si="2"/>
        <v>4</v>
      </c>
      <c r="D156" s="52">
        <v>39924</v>
      </c>
      <c r="E156" s="76" t="s">
        <v>445</v>
      </c>
      <c r="F156" s="53" t="s">
        <v>446</v>
      </c>
      <c r="G156" s="37" t="s">
        <v>1206</v>
      </c>
      <c r="H156" s="150">
        <v>41</v>
      </c>
      <c r="I156" s="111" t="s">
        <v>1750</v>
      </c>
      <c r="J156" s="40" t="s">
        <v>1165</v>
      </c>
      <c r="K156" s="40" t="s">
        <v>1489</v>
      </c>
      <c r="L156" s="39" t="s">
        <v>1165</v>
      </c>
      <c r="M156" s="39" t="s">
        <v>1502</v>
      </c>
      <c r="N156" s="39" t="s">
        <v>1376</v>
      </c>
      <c r="O156" s="39" t="s">
        <v>1600</v>
      </c>
      <c r="P156" s="56">
        <v>2000</v>
      </c>
      <c r="Q156" s="53"/>
      <c r="R156" s="53"/>
      <c r="S156" s="230" t="s">
        <v>1269</v>
      </c>
      <c r="T156" s="233" t="s">
        <v>447</v>
      </c>
      <c r="U156" s="77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  <c r="AP156" s="78"/>
      <c r="AQ156" s="78"/>
    </row>
    <row r="157" spans="1:43" ht="25.5" customHeight="1">
      <c r="A157" s="6" t="s">
        <v>1680</v>
      </c>
      <c r="B157" s="7">
        <v>2009</v>
      </c>
      <c r="C157" s="7">
        <f t="shared" si="2"/>
        <v>4</v>
      </c>
      <c r="D157" s="32">
        <v>39926</v>
      </c>
      <c r="E157" s="76" t="s">
        <v>448</v>
      </c>
      <c r="F157" s="33" t="s">
        <v>449</v>
      </c>
      <c r="G157" s="11" t="s">
        <v>1206</v>
      </c>
      <c r="H157" s="146">
        <v>2</v>
      </c>
      <c r="I157" s="111" t="s">
        <v>1750</v>
      </c>
      <c r="J157" s="202" t="s">
        <v>1752</v>
      </c>
      <c r="K157" s="202" t="s">
        <v>1489</v>
      </c>
      <c r="L157" s="44" t="s">
        <v>1734</v>
      </c>
      <c r="M157" s="12" t="s">
        <v>1615</v>
      </c>
      <c r="N157" s="44" t="s">
        <v>1376</v>
      </c>
      <c r="O157" s="48" t="s">
        <v>1602</v>
      </c>
      <c r="P157" s="13">
        <v>3000</v>
      </c>
      <c r="Q157" s="33"/>
      <c r="R157" s="33"/>
      <c r="S157" s="230" t="s">
        <v>1527</v>
      </c>
      <c r="T157" s="232" t="s">
        <v>450</v>
      </c>
      <c r="U157" s="77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</row>
    <row r="158" spans="1:43" ht="25.5" customHeight="1">
      <c r="A158" s="6" t="s">
        <v>1397</v>
      </c>
      <c r="B158" s="7">
        <v>2009</v>
      </c>
      <c r="C158" s="7">
        <f t="shared" si="2"/>
        <v>4</v>
      </c>
      <c r="D158" s="32">
        <v>39926</v>
      </c>
      <c r="E158" s="76" t="s">
        <v>451</v>
      </c>
      <c r="F158" s="33" t="s">
        <v>452</v>
      </c>
      <c r="G158" s="37" t="s">
        <v>1749</v>
      </c>
      <c r="H158" s="146">
        <v>41</v>
      </c>
      <c r="I158" s="111" t="s">
        <v>1750</v>
      </c>
      <c r="J158" s="202" t="s">
        <v>145</v>
      </c>
      <c r="K158" s="202" t="s">
        <v>1489</v>
      </c>
      <c r="L158" s="44" t="s">
        <v>145</v>
      </c>
      <c r="M158" s="44" t="s">
        <v>1375</v>
      </c>
      <c r="N158" s="44" t="s">
        <v>1376</v>
      </c>
      <c r="O158" s="48" t="s">
        <v>1804</v>
      </c>
      <c r="P158" s="13">
        <v>10000</v>
      </c>
      <c r="Q158" s="33"/>
      <c r="R158" s="33"/>
      <c r="S158" s="230" t="s">
        <v>1268</v>
      </c>
      <c r="T158" s="232" t="s">
        <v>8</v>
      </c>
      <c r="U158" s="77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  <c r="AP158" s="78"/>
      <c r="AQ158" s="78"/>
    </row>
    <row r="159" spans="1:43" ht="25.5" customHeight="1">
      <c r="A159" s="6" t="s">
        <v>1384</v>
      </c>
      <c r="B159" s="7">
        <v>2009</v>
      </c>
      <c r="C159" s="7">
        <f t="shared" si="2"/>
        <v>4</v>
      </c>
      <c r="D159" s="32">
        <v>39930</v>
      </c>
      <c r="E159" s="76" t="s">
        <v>453</v>
      </c>
      <c r="F159" s="33" t="s">
        <v>454</v>
      </c>
      <c r="G159" s="11" t="s">
        <v>1749</v>
      </c>
      <c r="H159" s="146">
        <v>44</v>
      </c>
      <c r="I159" s="111" t="s">
        <v>1364</v>
      </c>
      <c r="J159" s="202" t="s">
        <v>1760</v>
      </c>
      <c r="K159" s="95" t="s">
        <v>1489</v>
      </c>
      <c r="L159" s="44" t="s">
        <v>1159</v>
      </c>
      <c r="M159" s="44" t="s">
        <v>1375</v>
      </c>
      <c r="N159" s="44" t="s">
        <v>1376</v>
      </c>
      <c r="O159" s="48" t="s">
        <v>1420</v>
      </c>
      <c r="P159" s="13">
        <v>3500</v>
      </c>
      <c r="Q159" s="33"/>
      <c r="R159" s="33"/>
      <c r="S159" s="231" t="s">
        <v>1421</v>
      </c>
      <c r="T159" s="232" t="s">
        <v>1421</v>
      </c>
      <c r="U159" s="77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</row>
    <row r="160" spans="1:43" ht="25.5" customHeight="1">
      <c r="A160" s="6" t="s">
        <v>1385</v>
      </c>
      <c r="B160" s="7">
        <v>2009</v>
      </c>
      <c r="C160" s="7">
        <f t="shared" si="2"/>
        <v>4</v>
      </c>
      <c r="D160" s="32">
        <v>39930</v>
      </c>
      <c r="E160" s="76" t="s">
        <v>455</v>
      </c>
      <c r="F160" s="33" t="s">
        <v>456</v>
      </c>
      <c r="G160" s="11" t="s">
        <v>1206</v>
      </c>
      <c r="H160" s="147">
        <v>47</v>
      </c>
      <c r="I160" s="111" t="s">
        <v>1750</v>
      </c>
      <c r="J160" s="202" t="s">
        <v>1318</v>
      </c>
      <c r="K160" s="202" t="s">
        <v>1489</v>
      </c>
      <c r="L160" s="44" t="s">
        <v>1318</v>
      </c>
      <c r="M160" s="12" t="s">
        <v>1373</v>
      </c>
      <c r="N160" s="44" t="s">
        <v>1376</v>
      </c>
      <c r="O160" s="48" t="s">
        <v>1158</v>
      </c>
      <c r="P160" s="13">
        <v>3000</v>
      </c>
      <c r="Q160" s="33"/>
      <c r="R160" s="33"/>
      <c r="S160" s="231" t="s">
        <v>1267</v>
      </c>
      <c r="T160" s="232" t="s">
        <v>458</v>
      </c>
      <c r="U160" s="77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</row>
    <row r="161" spans="1:43" ht="25.5" customHeight="1">
      <c r="A161" s="6" t="s">
        <v>1309</v>
      </c>
      <c r="B161" s="7">
        <v>2009</v>
      </c>
      <c r="C161" s="7">
        <f t="shared" si="2"/>
        <v>4</v>
      </c>
      <c r="D161" s="32">
        <v>39930</v>
      </c>
      <c r="E161" s="76" t="s">
        <v>459</v>
      </c>
      <c r="F161" s="33" t="s">
        <v>460</v>
      </c>
      <c r="G161" s="37" t="s">
        <v>1749</v>
      </c>
      <c r="H161" s="146">
        <v>19</v>
      </c>
      <c r="I161" s="111" t="s">
        <v>1364</v>
      </c>
      <c r="J161" s="202" t="s">
        <v>1528</v>
      </c>
      <c r="K161" s="202" t="s">
        <v>1489</v>
      </c>
      <c r="L161" s="44" t="s">
        <v>1528</v>
      </c>
      <c r="M161" s="44" t="s">
        <v>1375</v>
      </c>
      <c r="N161" s="44" t="s">
        <v>1376</v>
      </c>
      <c r="O161" s="48" t="s">
        <v>1420</v>
      </c>
      <c r="P161" s="13">
        <v>3200</v>
      </c>
      <c r="Q161" s="33"/>
      <c r="R161" s="33"/>
      <c r="S161" s="230" t="s">
        <v>1421</v>
      </c>
      <c r="T161" s="232" t="s">
        <v>1421</v>
      </c>
      <c r="U161" s="77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  <c r="AP161" s="78"/>
      <c r="AQ161" s="78"/>
    </row>
    <row r="162" spans="1:43" ht="25.5" customHeight="1">
      <c r="A162" s="6" t="s">
        <v>1699</v>
      </c>
      <c r="B162" s="7">
        <v>2009</v>
      </c>
      <c r="C162" s="7">
        <f t="shared" si="2"/>
        <v>4</v>
      </c>
      <c r="D162" s="32">
        <v>39930</v>
      </c>
      <c r="E162" s="76" t="s">
        <v>461</v>
      </c>
      <c r="F162" s="33" t="s">
        <v>462</v>
      </c>
      <c r="G162" s="37" t="s">
        <v>1206</v>
      </c>
      <c r="H162" s="146">
        <v>73</v>
      </c>
      <c r="I162" s="111" t="s">
        <v>1750</v>
      </c>
      <c r="J162" s="202" t="s">
        <v>960</v>
      </c>
      <c r="K162" s="202" t="s">
        <v>1489</v>
      </c>
      <c r="L162" s="44" t="s">
        <v>960</v>
      </c>
      <c r="M162" s="12" t="s">
        <v>1375</v>
      </c>
      <c r="N162" s="44" t="s">
        <v>1376</v>
      </c>
      <c r="O162" s="48" t="s">
        <v>1286</v>
      </c>
      <c r="P162" s="13">
        <v>12000</v>
      </c>
      <c r="Q162" s="33"/>
      <c r="R162" s="33"/>
      <c r="S162" s="230" t="s">
        <v>1268</v>
      </c>
      <c r="T162" s="232" t="s">
        <v>463</v>
      </c>
      <c r="U162" s="77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</row>
    <row r="163" spans="1:43" ht="25.5" customHeight="1">
      <c r="A163" s="6" t="s">
        <v>1700</v>
      </c>
      <c r="B163" s="7">
        <v>2009</v>
      </c>
      <c r="C163" s="7">
        <f t="shared" si="2"/>
        <v>4</v>
      </c>
      <c r="D163" s="32">
        <v>39930</v>
      </c>
      <c r="E163" s="76" t="s">
        <v>464</v>
      </c>
      <c r="F163" s="33" t="s">
        <v>465</v>
      </c>
      <c r="G163" s="37" t="s">
        <v>1749</v>
      </c>
      <c r="H163" s="146">
        <v>35</v>
      </c>
      <c r="I163" s="111" t="s">
        <v>1750</v>
      </c>
      <c r="J163" s="202" t="s">
        <v>960</v>
      </c>
      <c r="K163" s="202" t="s">
        <v>1489</v>
      </c>
      <c r="L163" s="44" t="s">
        <v>908</v>
      </c>
      <c r="M163" s="12" t="s">
        <v>1486</v>
      </c>
      <c r="N163" s="44" t="s">
        <v>1376</v>
      </c>
      <c r="O163" s="48" t="s">
        <v>1604</v>
      </c>
      <c r="P163" s="13">
        <v>3000</v>
      </c>
      <c r="Q163" s="33"/>
      <c r="R163" s="33"/>
      <c r="S163" s="231" t="s">
        <v>1268</v>
      </c>
      <c r="T163" s="232" t="s">
        <v>466</v>
      </c>
      <c r="U163" s="77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  <c r="AJ163" s="78"/>
      <c r="AK163" s="78"/>
      <c r="AL163" s="78"/>
      <c r="AM163" s="78"/>
      <c r="AN163" s="78"/>
      <c r="AO163" s="78"/>
      <c r="AP163" s="78"/>
      <c r="AQ163" s="78"/>
    </row>
    <row r="164" spans="1:43" ht="25.5" customHeight="1">
      <c r="A164" s="6" t="s">
        <v>1357</v>
      </c>
      <c r="B164" s="7">
        <v>2009</v>
      </c>
      <c r="C164" s="7">
        <f t="shared" si="2"/>
        <v>4</v>
      </c>
      <c r="D164" s="32">
        <v>39930</v>
      </c>
      <c r="E164" s="76" t="s">
        <v>467</v>
      </c>
      <c r="F164" s="33" t="s">
        <v>468</v>
      </c>
      <c r="G164" s="37" t="s">
        <v>1749</v>
      </c>
      <c r="H164" s="146">
        <v>71</v>
      </c>
      <c r="I164" s="111" t="s">
        <v>1364</v>
      </c>
      <c r="J164" s="202" t="s">
        <v>1198</v>
      </c>
      <c r="K164" s="202" t="s">
        <v>1007</v>
      </c>
      <c r="L164" s="44" t="s">
        <v>1365</v>
      </c>
      <c r="M164" s="44" t="s">
        <v>1375</v>
      </c>
      <c r="N164" s="44" t="s">
        <v>1376</v>
      </c>
      <c r="O164" s="48" t="s">
        <v>1420</v>
      </c>
      <c r="P164" s="13">
        <v>3000</v>
      </c>
      <c r="Q164" s="33"/>
      <c r="R164" s="33"/>
      <c r="S164" s="230" t="s">
        <v>1421</v>
      </c>
      <c r="T164" s="232" t="s">
        <v>1421</v>
      </c>
      <c r="U164" s="77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</row>
    <row r="165" spans="1:43" ht="25.5" customHeight="1">
      <c r="A165" s="6" t="s">
        <v>1358</v>
      </c>
      <c r="B165" s="7">
        <v>2009</v>
      </c>
      <c r="C165" s="7">
        <f t="shared" si="2"/>
        <v>4</v>
      </c>
      <c r="D165" s="32">
        <v>39931</v>
      </c>
      <c r="E165" s="76" t="s">
        <v>469</v>
      </c>
      <c r="F165" s="33" t="s">
        <v>470</v>
      </c>
      <c r="G165" s="37" t="s">
        <v>1206</v>
      </c>
      <c r="H165" s="146">
        <v>77</v>
      </c>
      <c r="I165" s="111" t="s">
        <v>1750</v>
      </c>
      <c r="J165" s="202" t="s">
        <v>1753</v>
      </c>
      <c r="K165" s="202" t="s">
        <v>1489</v>
      </c>
      <c r="L165" s="44" t="s">
        <v>1202</v>
      </c>
      <c r="M165" s="12" t="s">
        <v>1373</v>
      </c>
      <c r="N165" s="44" t="s">
        <v>1376</v>
      </c>
      <c r="O165" s="48" t="s">
        <v>471</v>
      </c>
      <c r="P165" s="13">
        <v>3000</v>
      </c>
      <c r="Q165" s="33"/>
      <c r="R165" s="33"/>
      <c r="S165" s="231" t="s">
        <v>1272</v>
      </c>
      <c r="T165" s="232" t="s">
        <v>472</v>
      </c>
      <c r="U165" s="77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</row>
    <row r="166" spans="1:43" ht="25.5" customHeight="1">
      <c r="A166" s="6" t="s">
        <v>1359</v>
      </c>
      <c r="B166" s="7">
        <v>2009</v>
      </c>
      <c r="C166" s="7">
        <f t="shared" si="2"/>
        <v>4</v>
      </c>
      <c r="D166" s="32">
        <v>39932</v>
      </c>
      <c r="E166" s="76" t="s">
        <v>473</v>
      </c>
      <c r="F166" s="33" t="s">
        <v>474</v>
      </c>
      <c r="G166" s="37" t="s">
        <v>1749</v>
      </c>
      <c r="H166" s="146">
        <v>22</v>
      </c>
      <c r="I166" s="111" t="s">
        <v>1750</v>
      </c>
      <c r="J166" s="40" t="s">
        <v>1752</v>
      </c>
      <c r="K166" s="40" t="s">
        <v>1489</v>
      </c>
      <c r="L166" s="39" t="s">
        <v>1734</v>
      </c>
      <c r="M166" s="12" t="s">
        <v>1487</v>
      </c>
      <c r="N166" s="39" t="s">
        <v>1376</v>
      </c>
      <c r="O166" s="48" t="s">
        <v>241</v>
      </c>
      <c r="P166" s="13">
        <v>2000</v>
      </c>
      <c r="Q166" s="33"/>
      <c r="R166" s="33"/>
      <c r="S166" s="231" t="s">
        <v>1222</v>
      </c>
      <c r="T166" s="232" t="s">
        <v>475</v>
      </c>
      <c r="U166" s="77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</row>
    <row r="167" spans="1:43" ht="25.5" customHeight="1">
      <c r="A167" s="6" t="s">
        <v>1301</v>
      </c>
      <c r="B167" s="7">
        <v>2009</v>
      </c>
      <c r="C167" s="7">
        <f t="shared" si="2"/>
        <v>4</v>
      </c>
      <c r="D167" s="32">
        <v>39932</v>
      </c>
      <c r="E167" s="76" t="s">
        <v>476</v>
      </c>
      <c r="F167" s="33" t="s">
        <v>477</v>
      </c>
      <c r="G167" s="11" t="s">
        <v>1749</v>
      </c>
      <c r="H167" s="146">
        <v>56</v>
      </c>
      <c r="I167" s="111" t="s">
        <v>1364</v>
      </c>
      <c r="J167" s="202" t="s">
        <v>1184</v>
      </c>
      <c r="K167" s="202" t="s">
        <v>1184</v>
      </c>
      <c r="L167" s="44" t="s">
        <v>1738</v>
      </c>
      <c r="M167" s="12" t="s">
        <v>1375</v>
      </c>
      <c r="N167" s="44" t="s">
        <v>1376</v>
      </c>
      <c r="O167" s="48" t="s">
        <v>1420</v>
      </c>
      <c r="P167" s="13">
        <v>3500</v>
      </c>
      <c r="Q167" s="33"/>
      <c r="R167" s="33"/>
      <c r="S167" s="230" t="s">
        <v>1421</v>
      </c>
      <c r="T167" s="232" t="s">
        <v>1421</v>
      </c>
      <c r="U167" s="77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  <c r="AP167" s="78"/>
      <c r="AQ167" s="78"/>
    </row>
    <row r="168" spans="1:43" ht="25.5" customHeight="1">
      <c r="A168" s="6" t="s">
        <v>894</v>
      </c>
      <c r="B168" s="7">
        <v>2009</v>
      </c>
      <c r="C168" s="7">
        <f t="shared" si="2"/>
        <v>4</v>
      </c>
      <c r="D168" s="32">
        <v>39933</v>
      </c>
      <c r="E168" s="76" t="s">
        <v>499</v>
      </c>
      <c r="F168" s="33" t="s">
        <v>500</v>
      </c>
      <c r="G168" s="11" t="s">
        <v>1749</v>
      </c>
      <c r="H168" s="146">
        <v>65</v>
      </c>
      <c r="I168" s="111" t="s">
        <v>1750</v>
      </c>
      <c r="J168" s="202" t="s">
        <v>1363</v>
      </c>
      <c r="K168" s="202" t="s">
        <v>1363</v>
      </c>
      <c r="L168" s="44" t="s">
        <v>1005</v>
      </c>
      <c r="M168" s="12" t="s">
        <v>1487</v>
      </c>
      <c r="N168" s="44" t="s">
        <v>1376</v>
      </c>
      <c r="O168" s="48" t="s">
        <v>388</v>
      </c>
      <c r="P168" s="13">
        <v>3000</v>
      </c>
      <c r="Q168" s="33"/>
      <c r="R168" s="33"/>
      <c r="S168" s="230" t="s">
        <v>1270</v>
      </c>
      <c r="T168" s="232" t="s">
        <v>501</v>
      </c>
      <c r="U168" s="77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  <c r="AP168" s="78"/>
      <c r="AQ168" s="78"/>
    </row>
    <row r="169" spans="1:43" ht="25.5" customHeight="1">
      <c r="A169" s="6" t="s">
        <v>895</v>
      </c>
      <c r="B169" s="7">
        <v>2009</v>
      </c>
      <c r="C169" s="7">
        <f t="shared" si="2"/>
        <v>4</v>
      </c>
      <c r="D169" s="32">
        <v>39933</v>
      </c>
      <c r="E169" s="76" t="s">
        <v>502</v>
      </c>
      <c r="F169" s="33" t="s">
        <v>503</v>
      </c>
      <c r="G169" s="37" t="s">
        <v>1749</v>
      </c>
      <c r="H169" s="146">
        <v>42</v>
      </c>
      <c r="I169" s="111" t="s">
        <v>1364</v>
      </c>
      <c r="J169" s="202" t="s">
        <v>504</v>
      </c>
      <c r="K169" s="202" t="s">
        <v>1489</v>
      </c>
      <c r="L169" s="44" t="s">
        <v>504</v>
      </c>
      <c r="M169" s="44" t="s">
        <v>1375</v>
      </c>
      <c r="N169" s="44" t="s">
        <v>1376</v>
      </c>
      <c r="O169" s="48" t="s">
        <v>1420</v>
      </c>
      <c r="P169" s="13">
        <v>3500</v>
      </c>
      <c r="Q169" s="33"/>
      <c r="R169" s="33"/>
      <c r="S169" s="230" t="s">
        <v>1421</v>
      </c>
      <c r="T169" s="232" t="s">
        <v>1421</v>
      </c>
      <c r="U169" s="77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  <c r="AP169" s="78"/>
      <c r="AQ169" s="78"/>
    </row>
    <row r="170" spans="1:43" ht="25.5" customHeight="1">
      <c r="A170" s="6" t="s">
        <v>1366</v>
      </c>
      <c r="B170" s="7">
        <v>2009</v>
      </c>
      <c r="C170" s="7">
        <f t="shared" si="2"/>
        <v>5</v>
      </c>
      <c r="D170" s="32">
        <v>39937</v>
      </c>
      <c r="E170" s="76" t="s">
        <v>506</v>
      </c>
      <c r="F170" s="33" t="s">
        <v>507</v>
      </c>
      <c r="G170" s="11" t="s">
        <v>1749</v>
      </c>
      <c r="H170" s="146">
        <v>10</v>
      </c>
      <c r="I170" s="111" t="s">
        <v>160</v>
      </c>
      <c r="J170" s="202" t="s">
        <v>1198</v>
      </c>
      <c r="K170" s="95" t="s">
        <v>1007</v>
      </c>
      <c r="L170" s="44" t="s">
        <v>1743</v>
      </c>
      <c r="M170" s="12" t="s">
        <v>1375</v>
      </c>
      <c r="N170" s="44" t="s">
        <v>1376</v>
      </c>
      <c r="O170" s="48" t="s">
        <v>1420</v>
      </c>
      <c r="P170" s="13">
        <v>7500</v>
      </c>
      <c r="Q170" s="33"/>
      <c r="R170" s="33"/>
      <c r="S170" s="231" t="s">
        <v>1421</v>
      </c>
      <c r="T170" s="234" t="s">
        <v>1421</v>
      </c>
      <c r="U170" s="77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</row>
    <row r="171" spans="1:43" ht="25.5" customHeight="1">
      <c r="A171" s="6" t="s">
        <v>1367</v>
      </c>
      <c r="B171" s="7">
        <v>2009</v>
      </c>
      <c r="C171" s="7">
        <f t="shared" si="2"/>
        <v>5</v>
      </c>
      <c r="D171" s="32">
        <v>39937</v>
      </c>
      <c r="E171" s="76" t="s">
        <v>508</v>
      </c>
      <c r="F171" s="33" t="s">
        <v>509</v>
      </c>
      <c r="G171" s="37" t="s">
        <v>1206</v>
      </c>
      <c r="H171" s="146">
        <v>25</v>
      </c>
      <c r="I171" s="111" t="s">
        <v>1750</v>
      </c>
      <c r="J171" s="202" t="s">
        <v>1198</v>
      </c>
      <c r="K171" s="202" t="s">
        <v>1007</v>
      </c>
      <c r="L171" s="44" t="s">
        <v>1295</v>
      </c>
      <c r="M171" s="12" t="s">
        <v>1487</v>
      </c>
      <c r="N171" s="44" t="s">
        <v>1376</v>
      </c>
      <c r="O171" s="48" t="s">
        <v>1744</v>
      </c>
      <c r="P171" s="13">
        <v>10000</v>
      </c>
      <c r="Q171" s="33"/>
      <c r="R171" s="33"/>
      <c r="S171" s="231" t="s">
        <v>1268</v>
      </c>
      <c r="T171" s="232" t="s">
        <v>510</v>
      </c>
      <c r="U171" s="77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  <c r="AP171" s="78"/>
      <c r="AQ171" s="78"/>
    </row>
    <row r="172" spans="1:43" ht="25.5" customHeight="1">
      <c r="A172" s="6" t="s">
        <v>1377</v>
      </c>
      <c r="B172" s="7">
        <v>2009</v>
      </c>
      <c r="C172" s="7">
        <f t="shared" si="2"/>
        <v>5</v>
      </c>
      <c r="D172" s="32">
        <v>39938</v>
      </c>
      <c r="E172" s="76" t="s">
        <v>511</v>
      </c>
      <c r="F172" s="33" t="s">
        <v>512</v>
      </c>
      <c r="G172" s="37" t="s">
        <v>1749</v>
      </c>
      <c r="H172" s="146">
        <v>40</v>
      </c>
      <c r="I172" s="111" t="s">
        <v>1364</v>
      </c>
      <c r="J172" s="202" t="s">
        <v>1760</v>
      </c>
      <c r="K172" s="202" t="s">
        <v>1489</v>
      </c>
      <c r="L172" s="44" t="s">
        <v>1760</v>
      </c>
      <c r="M172" s="12" t="s">
        <v>1375</v>
      </c>
      <c r="N172" s="44" t="s">
        <v>1376</v>
      </c>
      <c r="O172" s="48" t="s">
        <v>1420</v>
      </c>
      <c r="P172" s="13">
        <v>0</v>
      </c>
      <c r="Q172" s="33"/>
      <c r="R172" s="33"/>
      <c r="S172" s="230" t="s">
        <v>1421</v>
      </c>
      <c r="T172" s="232" t="s">
        <v>1421</v>
      </c>
      <c r="U172" s="77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  <c r="AP172" s="78"/>
      <c r="AQ172" s="78"/>
    </row>
    <row r="173" spans="1:43" ht="25.5" customHeight="1">
      <c r="A173" s="6" t="s">
        <v>1378</v>
      </c>
      <c r="B173" s="7">
        <v>2009</v>
      </c>
      <c r="C173" s="7">
        <f t="shared" si="2"/>
        <v>5</v>
      </c>
      <c r="D173" s="32">
        <v>39944</v>
      </c>
      <c r="E173" s="76" t="s">
        <v>513</v>
      </c>
      <c r="F173" s="33" t="s">
        <v>514</v>
      </c>
      <c r="G173" s="37" t="s">
        <v>1749</v>
      </c>
      <c r="H173" s="146">
        <v>23</v>
      </c>
      <c r="I173" s="111" t="s">
        <v>1750</v>
      </c>
      <c r="J173" s="202" t="s">
        <v>1285</v>
      </c>
      <c r="K173" s="202" t="s">
        <v>1489</v>
      </c>
      <c r="L173" s="44" t="s">
        <v>1284</v>
      </c>
      <c r="M173" s="44" t="s">
        <v>1375</v>
      </c>
      <c r="N173" s="44" t="s">
        <v>1376</v>
      </c>
      <c r="O173" s="48" t="s">
        <v>1603</v>
      </c>
      <c r="P173" s="13">
        <v>3000</v>
      </c>
      <c r="Q173" s="33"/>
      <c r="R173" s="33"/>
      <c r="S173" s="230" t="s">
        <v>1268</v>
      </c>
      <c r="T173" s="50" t="s">
        <v>515</v>
      </c>
      <c r="U173" s="77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  <c r="AP173" s="78"/>
      <c r="AQ173" s="78"/>
    </row>
    <row r="174" spans="1:43" ht="25.5" customHeight="1" thickBot="1">
      <c r="A174" s="51" t="s">
        <v>1379</v>
      </c>
      <c r="B174" s="7">
        <v>2009</v>
      </c>
      <c r="C174" s="7">
        <f t="shared" si="2"/>
        <v>5</v>
      </c>
      <c r="D174" s="52">
        <v>39944</v>
      </c>
      <c r="E174" s="244" t="s">
        <v>516</v>
      </c>
      <c r="F174" s="53" t="s">
        <v>517</v>
      </c>
      <c r="G174" s="103" t="s">
        <v>1749</v>
      </c>
      <c r="H174" s="148">
        <v>42</v>
      </c>
      <c r="I174" s="111" t="s">
        <v>1364</v>
      </c>
      <c r="J174" s="245" t="s">
        <v>1341</v>
      </c>
      <c r="K174" s="245" t="s">
        <v>1429</v>
      </c>
      <c r="L174" s="246" t="s">
        <v>518</v>
      </c>
      <c r="M174" s="12" t="s">
        <v>1375</v>
      </c>
      <c r="N174" s="246" t="s">
        <v>1376</v>
      </c>
      <c r="O174" s="247" t="s">
        <v>1420</v>
      </c>
      <c r="P174" s="56">
        <v>3550</v>
      </c>
      <c r="Q174" s="53"/>
      <c r="R174" s="53"/>
      <c r="S174" s="235" t="s">
        <v>1421</v>
      </c>
      <c r="T174" s="57" t="s">
        <v>1421</v>
      </c>
      <c r="U174" s="106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</row>
    <row r="175" spans="1:43" ht="25.5" customHeight="1">
      <c r="A175" s="63" t="s">
        <v>1380</v>
      </c>
      <c r="B175" s="7">
        <v>2009</v>
      </c>
      <c r="C175" s="7">
        <f t="shared" si="2"/>
        <v>5</v>
      </c>
      <c r="D175" s="248">
        <v>39944</v>
      </c>
      <c r="E175" s="90" t="s">
        <v>519</v>
      </c>
      <c r="F175" s="65" t="s">
        <v>520</v>
      </c>
      <c r="G175" s="66" t="s">
        <v>1749</v>
      </c>
      <c r="H175" s="249">
        <v>74</v>
      </c>
      <c r="I175" s="112" t="s">
        <v>1750</v>
      </c>
      <c r="J175" s="250" t="s">
        <v>1503</v>
      </c>
      <c r="K175" s="250" t="s">
        <v>1489</v>
      </c>
      <c r="L175" s="251" t="s">
        <v>1177</v>
      </c>
      <c r="M175" s="12" t="s">
        <v>1747</v>
      </c>
      <c r="N175" s="251" t="s">
        <v>1376</v>
      </c>
      <c r="O175" s="252" t="s">
        <v>1197</v>
      </c>
      <c r="P175" s="68">
        <v>500</v>
      </c>
      <c r="Q175" s="65"/>
      <c r="R175" s="65"/>
      <c r="S175" s="230" t="s">
        <v>1222</v>
      </c>
      <c r="T175" s="69" t="s">
        <v>1222</v>
      </c>
      <c r="U175" s="253"/>
      <c r="V175" s="254"/>
      <c r="W175" s="254"/>
      <c r="X175" s="254"/>
      <c r="Y175" s="254"/>
      <c r="Z175" s="254"/>
      <c r="AA175" s="254"/>
      <c r="AB175" s="254"/>
      <c r="AC175" s="254"/>
      <c r="AD175" s="254"/>
      <c r="AE175" s="254"/>
      <c r="AF175" s="254"/>
      <c r="AG175" s="254"/>
      <c r="AH175" s="254"/>
      <c r="AI175" s="254"/>
      <c r="AJ175" s="254"/>
      <c r="AK175" s="254"/>
      <c r="AL175" s="254"/>
      <c r="AM175" s="254"/>
      <c r="AN175" s="254"/>
      <c r="AO175" s="254"/>
      <c r="AP175" s="254"/>
      <c r="AQ175" s="254"/>
    </row>
    <row r="176" spans="1:43" ht="25.5" customHeight="1">
      <c r="A176" s="6" t="s">
        <v>938</v>
      </c>
      <c r="B176" s="7">
        <v>2009</v>
      </c>
      <c r="C176" s="7">
        <f t="shared" si="2"/>
        <v>5</v>
      </c>
      <c r="D176" s="92">
        <v>39944</v>
      </c>
      <c r="E176" s="76" t="s">
        <v>521</v>
      </c>
      <c r="F176" s="33" t="s">
        <v>542</v>
      </c>
      <c r="G176" s="11" t="s">
        <v>1749</v>
      </c>
      <c r="H176" s="145">
        <v>18</v>
      </c>
      <c r="I176" s="111" t="s">
        <v>1364</v>
      </c>
      <c r="J176" s="202" t="s">
        <v>1429</v>
      </c>
      <c r="K176" s="202" t="s">
        <v>1429</v>
      </c>
      <c r="L176" s="44" t="s">
        <v>1294</v>
      </c>
      <c r="M176" s="12" t="s">
        <v>1375</v>
      </c>
      <c r="N176" s="44" t="s">
        <v>1374</v>
      </c>
      <c r="O176" s="48" t="s">
        <v>1420</v>
      </c>
      <c r="P176" s="13">
        <v>3550</v>
      </c>
      <c r="Q176" s="33"/>
      <c r="R176" s="33"/>
      <c r="S176" s="230" t="s">
        <v>1421</v>
      </c>
      <c r="T176" s="50" t="s">
        <v>1421</v>
      </c>
      <c r="U176" s="77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  <c r="AP176" s="78"/>
      <c r="AQ176" s="78"/>
    </row>
    <row r="177" spans="1:43" ht="25.5" customHeight="1">
      <c r="A177" s="6" t="s">
        <v>1319</v>
      </c>
      <c r="B177" s="7">
        <v>2009</v>
      </c>
      <c r="C177" s="7">
        <f t="shared" si="2"/>
        <v>5</v>
      </c>
      <c r="D177" s="32">
        <v>39946</v>
      </c>
      <c r="E177" s="76" t="s">
        <v>543</v>
      </c>
      <c r="F177" s="33" t="s">
        <v>544</v>
      </c>
      <c r="G177" s="37" t="s">
        <v>1749</v>
      </c>
      <c r="H177" s="146">
        <v>33</v>
      </c>
      <c r="I177" s="111" t="s">
        <v>1750</v>
      </c>
      <c r="J177" s="40" t="s">
        <v>1759</v>
      </c>
      <c r="K177" s="40" t="s">
        <v>1489</v>
      </c>
      <c r="L177" s="39" t="s">
        <v>545</v>
      </c>
      <c r="M177" s="12" t="s">
        <v>1487</v>
      </c>
      <c r="N177" s="39" t="s">
        <v>1376</v>
      </c>
      <c r="O177" s="39" t="s">
        <v>1197</v>
      </c>
      <c r="P177" s="13">
        <v>500</v>
      </c>
      <c r="Q177" s="33"/>
      <c r="R177" s="33"/>
      <c r="S177" s="230" t="s">
        <v>1222</v>
      </c>
      <c r="T177" s="50" t="s">
        <v>1222</v>
      </c>
      <c r="U177" s="77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  <c r="AP177" s="78"/>
      <c r="AQ177" s="78"/>
    </row>
    <row r="178" spans="1:43" ht="25.5" customHeight="1">
      <c r="A178" s="6" t="s">
        <v>1509</v>
      </c>
      <c r="B178" s="7">
        <v>2009</v>
      </c>
      <c r="C178" s="7">
        <f t="shared" si="2"/>
        <v>5</v>
      </c>
      <c r="D178" s="79">
        <v>39946</v>
      </c>
      <c r="E178" s="76" t="s">
        <v>546</v>
      </c>
      <c r="F178" s="33" t="s">
        <v>547</v>
      </c>
      <c r="G178" s="37" t="s">
        <v>1749</v>
      </c>
      <c r="H178" s="146">
        <v>60</v>
      </c>
      <c r="I178" s="111" t="s">
        <v>1364</v>
      </c>
      <c r="J178" s="40" t="s">
        <v>1754</v>
      </c>
      <c r="K178" s="40" t="s">
        <v>1754</v>
      </c>
      <c r="L178" s="39" t="s">
        <v>1500</v>
      </c>
      <c r="M178" s="12" t="s">
        <v>1375</v>
      </c>
      <c r="N178" s="39" t="s">
        <v>1376</v>
      </c>
      <c r="O178" s="39" t="s">
        <v>1420</v>
      </c>
      <c r="P178" s="22">
        <v>3500</v>
      </c>
      <c r="Q178" s="33"/>
      <c r="R178" s="33"/>
      <c r="S178" s="230" t="s">
        <v>1421</v>
      </c>
      <c r="T178" s="50" t="s">
        <v>1421</v>
      </c>
      <c r="U178" s="77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  <c r="AP178" s="78"/>
      <c r="AQ178" s="78"/>
    </row>
    <row r="179" spans="1:43" ht="25.5" customHeight="1">
      <c r="A179" s="6" t="s">
        <v>1510</v>
      </c>
      <c r="B179" s="7">
        <v>2009</v>
      </c>
      <c r="C179" s="7">
        <f t="shared" si="2"/>
        <v>5</v>
      </c>
      <c r="D179" s="32">
        <v>39948</v>
      </c>
      <c r="E179" s="76" t="s">
        <v>548</v>
      </c>
      <c r="F179" s="33" t="s">
        <v>549</v>
      </c>
      <c r="G179" s="11" t="s">
        <v>1749</v>
      </c>
      <c r="H179" s="146">
        <v>24</v>
      </c>
      <c r="I179" s="111" t="s">
        <v>1364</v>
      </c>
      <c r="J179" s="40" t="s">
        <v>1341</v>
      </c>
      <c r="K179" s="40" t="s">
        <v>1429</v>
      </c>
      <c r="L179" s="39" t="s">
        <v>550</v>
      </c>
      <c r="M179" s="12" t="s">
        <v>1487</v>
      </c>
      <c r="N179" s="39" t="s">
        <v>1376</v>
      </c>
      <c r="O179" s="39" t="s">
        <v>1420</v>
      </c>
      <c r="P179" s="13">
        <v>3550</v>
      </c>
      <c r="Q179" s="33"/>
      <c r="R179" s="33"/>
      <c r="S179" s="230" t="s">
        <v>1421</v>
      </c>
      <c r="T179" s="50" t="s">
        <v>1421</v>
      </c>
      <c r="U179" s="77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  <c r="AP179" s="78"/>
      <c r="AQ179" s="78"/>
    </row>
    <row r="180" spans="1:43" ht="25.5" customHeight="1">
      <c r="A180" s="6" t="s">
        <v>1511</v>
      </c>
      <c r="B180" s="7">
        <v>2009</v>
      </c>
      <c r="C180" s="7">
        <f t="shared" si="2"/>
        <v>5</v>
      </c>
      <c r="D180" s="32">
        <v>39948</v>
      </c>
      <c r="E180" s="76" t="s">
        <v>551</v>
      </c>
      <c r="F180" s="33" t="s">
        <v>552</v>
      </c>
      <c r="G180" s="37" t="s">
        <v>1749</v>
      </c>
      <c r="H180" s="146">
        <v>42</v>
      </c>
      <c r="I180" s="111" t="s">
        <v>1750</v>
      </c>
      <c r="J180" s="40" t="s">
        <v>914</v>
      </c>
      <c r="K180" s="95" t="s">
        <v>1489</v>
      </c>
      <c r="L180" s="39" t="s">
        <v>1323</v>
      </c>
      <c r="M180" s="12" t="s">
        <v>1375</v>
      </c>
      <c r="N180" s="39" t="s">
        <v>1376</v>
      </c>
      <c r="O180" s="39" t="s">
        <v>892</v>
      </c>
      <c r="P180" s="13">
        <v>4500</v>
      </c>
      <c r="Q180" s="33"/>
      <c r="R180" s="33"/>
      <c r="S180" s="231" t="s">
        <v>1297</v>
      </c>
      <c r="T180" s="49" t="s">
        <v>1297</v>
      </c>
      <c r="U180" s="77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  <c r="AP180" s="78"/>
      <c r="AQ180" s="78"/>
    </row>
    <row r="181" spans="1:43" ht="25.5" customHeight="1">
      <c r="A181" s="6" t="s">
        <v>1512</v>
      </c>
      <c r="B181" s="7">
        <v>2009</v>
      </c>
      <c r="C181" s="7">
        <f t="shared" si="2"/>
        <v>5</v>
      </c>
      <c r="D181" s="32">
        <v>39948</v>
      </c>
      <c r="E181" s="76" t="s">
        <v>553</v>
      </c>
      <c r="F181" s="33" t="s">
        <v>554</v>
      </c>
      <c r="G181" s="37" t="s">
        <v>1749</v>
      </c>
      <c r="H181" s="145">
        <v>38</v>
      </c>
      <c r="I181" s="111" t="s">
        <v>1364</v>
      </c>
      <c r="J181" s="40" t="s">
        <v>1184</v>
      </c>
      <c r="K181" s="40" t="s">
        <v>1184</v>
      </c>
      <c r="L181" s="39" t="s">
        <v>1182</v>
      </c>
      <c r="M181" s="39" t="s">
        <v>1375</v>
      </c>
      <c r="N181" s="39" t="s">
        <v>1374</v>
      </c>
      <c r="O181" s="39" t="s">
        <v>1420</v>
      </c>
      <c r="P181" s="13">
        <v>3400</v>
      </c>
      <c r="Q181" s="33"/>
      <c r="R181" s="33"/>
      <c r="S181" s="231" t="s">
        <v>1421</v>
      </c>
      <c r="T181" s="49" t="s">
        <v>1421</v>
      </c>
      <c r="U181" s="77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  <c r="AP181" s="78"/>
      <c r="AQ181" s="78"/>
    </row>
    <row r="182" spans="1:43" ht="25.5" customHeight="1">
      <c r="A182" s="6" t="s">
        <v>1513</v>
      </c>
      <c r="B182" s="7">
        <v>2009</v>
      </c>
      <c r="C182" s="7">
        <f t="shared" si="2"/>
        <v>5</v>
      </c>
      <c r="D182" s="32">
        <v>39953</v>
      </c>
      <c r="E182" s="76" t="s">
        <v>556</v>
      </c>
      <c r="F182" s="33" t="s">
        <v>557</v>
      </c>
      <c r="G182" s="37" t="s">
        <v>1749</v>
      </c>
      <c r="H182" s="145">
        <v>42</v>
      </c>
      <c r="I182" s="111" t="s">
        <v>1750</v>
      </c>
      <c r="J182" s="40" t="s">
        <v>914</v>
      </c>
      <c r="K182" s="40" t="s">
        <v>1489</v>
      </c>
      <c r="L182" s="39" t="s">
        <v>914</v>
      </c>
      <c r="M182" s="39" t="s">
        <v>1375</v>
      </c>
      <c r="N182" s="39" t="s">
        <v>1376</v>
      </c>
      <c r="O182" s="39" t="s">
        <v>892</v>
      </c>
      <c r="P182" s="13">
        <v>2000</v>
      </c>
      <c r="Q182" s="33"/>
      <c r="R182" s="33"/>
      <c r="S182" s="230" t="s">
        <v>1222</v>
      </c>
      <c r="T182" s="50" t="s">
        <v>1222</v>
      </c>
      <c r="U182" s="77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</row>
    <row r="183" spans="1:43" ht="25.5" customHeight="1">
      <c r="A183" s="6" t="s">
        <v>1514</v>
      </c>
      <c r="B183" s="7">
        <v>2009</v>
      </c>
      <c r="C183" s="7">
        <f t="shared" si="2"/>
        <v>5</v>
      </c>
      <c r="D183" s="32">
        <v>39953</v>
      </c>
      <c r="E183" s="76" t="s">
        <v>558</v>
      </c>
      <c r="F183" s="33" t="s">
        <v>559</v>
      </c>
      <c r="G183" s="37" t="s">
        <v>1749</v>
      </c>
      <c r="H183" s="145">
        <v>56</v>
      </c>
      <c r="I183" s="111" t="s">
        <v>1750</v>
      </c>
      <c r="J183" s="40" t="s">
        <v>1614</v>
      </c>
      <c r="K183" s="40" t="s">
        <v>1614</v>
      </c>
      <c r="L183" s="39" t="s">
        <v>555</v>
      </c>
      <c r="M183" s="12" t="s">
        <v>1375</v>
      </c>
      <c r="N183" s="39" t="s">
        <v>1376</v>
      </c>
      <c r="O183" s="39" t="s">
        <v>333</v>
      </c>
      <c r="P183" s="13">
        <v>5000</v>
      </c>
      <c r="Q183" s="33"/>
      <c r="R183" s="33"/>
      <c r="S183" s="230" t="s">
        <v>1297</v>
      </c>
      <c r="T183" s="50" t="s">
        <v>1297</v>
      </c>
      <c r="U183" s="77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</row>
    <row r="184" spans="1:43" ht="25.5" customHeight="1">
      <c r="A184" s="6" t="s">
        <v>1515</v>
      </c>
      <c r="B184" s="7">
        <v>2009</v>
      </c>
      <c r="C184" s="7">
        <f t="shared" si="2"/>
        <v>5</v>
      </c>
      <c r="D184" s="32">
        <v>39953</v>
      </c>
      <c r="E184" s="76" t="s">
        <v>560</v>
      </c>
      <c r="F184" s="33" t="s">
        <v>561</v>
      </c>
      <c r="G184" s="11" t="s">
        <v>1749</v>
      </c>
      <c r="H184" s="146">
        <v>18</v>
      </c>
      <c r="I184" s="111" t="s">
        <v>1750</v>
      </c>
      <c r="J184" s="40" t="s">
        <v>1318</v>
      </c>
      <c r="K184" s="40" t="s">
        <v>1489</v>
      </c>
      <c r="L184" s="39" t="s">
        <v>1318</v>
      </c>
      <c r="M184" s="12" t="s">
        <v>1375</v>
      </c>
      <c r="N184" s="39" t="s">
        <v>1376</v>
      </c>
      <c r="O184" s="39" t="s">
        <v>1602</v>
      </c>
      <c r="P184" s="13">
        <v>10000</v>
      </c>
      <c r="Q184" s="33"/>
      <c r="R184" s="33"/>
      <c r="S184" s="230" t="s">
        <v>1297</v>
      </c>
      <c r="T184" s="50" t="s">
        <v>566</v>
      </c>
      <c r="U184" s="77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  <c r="AP184" s="78"/>
      <c r="AQ184" s="78"/>
    </row>
    <row r="185" spans="1:43" ht="25.5" customHeight="1">
      <c r="A185" s="6" t="s">
        <v>1516</v>
      </c>
      <c r="B185" s="7">
        <v>2009</v>
      </c>
      <c r="C185" s="7">
        <f t="shared" si="2"/>
        <v>5</v>
      </c>
      <c r="D185" s="32">
        <v>39955</v>
      </c>
      <c r="E185" s="76" t="s">
        <v>567</v>
      </c>
      <c r="F185" s="33" t="s">
        <v>568</v>
      </c>
      <c r="G185" s="37" t="s">
        <v>1749</v>
      </c>
      <c r="H185" s="146">
        <v>34</v>
      </c>
      <c r="I185" s="111" t="s">
        <v>1364</v>
      </c>
      <c r="J185" s="40" t="s">
        <v>1751</v>
      </c>
      <c r="K185" s="40" t="s">
        <v>1489</v>
      </c>
      <c r="L185" s="39" t="s">
        <v>1201</v>
      </c>
      <c r="M185" s="12" t="s">
        <v>1375</v>
      </c>
      <c r="N185" s="39" t="s">
        <v>1376</v>
      </c>
      <c r="O185" s="39" t="s">
        <v>1420</v>
      </c>
      <c r="P185" s="13">
        <v>2800</v>
      </c>
      <c r="Q185" s="33"/>
      <c r="R185" s="33"/>
      <c r="S185" s="230" t="s">
        <v>1421</v>
      </c>
      <c r="T185" s="50" t="s">
        <v>1421</v>
      </c>
      <c r="U185" s="77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  <c r="AP185" s="78"/>
      <c r="AQ185" s="78"/>
    </row>
    <row r="186" spans="1:43" ht="25.5" customHeight="1">
      <c r="A186" s="6" t="s">
        <v>1517</v>
      </c>
      <c r="B186" s="7">
        <v>2009</v>
      </c>
      <c r="C186" s="7">
        <f t="shared" si="2"/>
        <v>5</v>
      </c>
      <c r="D186" s="32">
        <v>39955</v>
      </c>
      <c r="E186" s="76" t="s">
        <v>569</v>
      </c>
      <c r="F186" s="33" t="s">
        <v>570</v>
      </c>
      <c r="G186" s="37" t="s">
        <v>1749</v>
      </c>
      <c r="H186" s="146">
        <v>32</v>
      </c>
      <c r="I186" s="111" t="s">
        <v>1364</v>
      </c>
      <c r="J186" s="40" t="s">
        <v>1004</v>
      </c>
      <c r="K186" s="40" t="s">
        <v>1489</v>
      </c>
      <c r="L186" s="39" t="s">
        <v>1605</v>
      </c>
      <c r="M186" s="12" t="s">
        <v>1375</v>
      </c>
      <c r="N186" s="39" t="s">
        <v>1376</v>
      </c>
      <c r="O186" s="39" t="s">
        <v>1420</v>
      </c>
      <c r="P186" s="13">
        <v>3550</v>
      </c>
      <c r="Q186" s="33"/>
      <c r="R186" s="33"/>
      <c r="S186" s="230" t="s">
        <v>1421</v>
      </c>
      <c r="T186" s="49" t="s">
        <v>1421</v>
      </c>
      <c r="U186" s="77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  <c r="AP186" s="78"/>
      <c r="AQ186" s="78"/>
    </row>
    <row r="187" spans="1:43" ht="25.5" customHeight="1">
      <c r="A187" s="6" t="s">
        <v>1518</v>
      </c>
      <c r="B187" s="7">
        <v>2009</v>
      </c>
      <c r="C187" s="7">
        <f t="shared" si="2"/>
        <v>5</v>
      </c>
      <c r="D187" s="32">
        <v>39955</v>
      </c>
      <c r="E187" s="76" t="s">
        <v>287</v>
      </c>
      <c r="F187" s="33" t="s">
        <v>571</v>
      </c>
      <c r="G187" s="37" t="s">
        <v>1749</v>
      </c>
      <c r="H187" s="146">
        <v>4</v>
      </c>
      <c r="I187" s="111" t="s">
        <v>1750</v>
      </c>
      <c r="J187" s="40" t="s">
        <v>1754</v>
      </c>
      <c r="K187" s="40" t="s">
        <v>1754</v>
      </c>
      <c r="L187" s="39" t="s">
        <v>1276</v>
      </c>
      <c r="M187" s="12" t="s">
        <v>1375</v>
      </c>
      <c r="N187" s="39" t="s">
        <v>1376</v>
      </c>
      <c r="O187" s="39" t="s">
        <v>893</v>
      </c>
      <c r="P187" s="13">
        <v>3000</v>
      </c>
      <c r="Q187" s="33"/>
      <c r="R187" s="33"/>
      <c r="S187" s="230" t="s">
        <v>1268</v>
      </c>
      <c r="T187" s="49" t="s">
        <v>572</v>
      </c>
      <c r="U187" s="77"/>
      <c r="V187" s="78"/>
      <c r="W187" s="78"/>
      <c r="X187" s="93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  <c r="AP187" s="78"/>
      <c r="AQ187" s="78"/>
    </row>
    <row r="188" spans="1:43" ht="25.5" customHeight="1">
      <c r="A188" s="6" t="s">
        <v>1519</v>
      </c>
      <c r="B188" s="7">
        <v>2009</v>
      </c>
      <c r="C188" s="7">
        <f t="shared" si="2"/>
        <v>5</v>
      </c>
      <c r="D188" s="32">
        <v>39958</v>
      </c>
      <c r="E188" s="76" t="s">
        <v>573</v>
      </c>
      <c r="F188" s="33" t="s">
        <v>574</v>
      </c>
      <c r="G188" s="37" t="s">
        <v>1206</v>
      </c>
      <c r="H188" s="145">
        <v>28</v>
      </c>
      <c r="I188" s="110" t="s">
        <v>1750</v>
      </c>
      <c r="J188" s="40" t="s">
        <v>1754</v>
      </c>
      <c r="K188" s="40" t="s">
        <v>1754</v>
      </c>
      <c r="L188" s="39" t="s">
        <v>575</v>
      </c>
      <c r="M188" s="12" t="s">
        <v>1375</v>
      </c>
      <c r="N188" s="39" t="s">
        <v>1376</v>
      </c>
      <c r="O188" s="39" t="s">
        <v>1589</v>
      </c>
      <c r="P188" s="13">
        <v>1500</v>
      </c>
      <c r="Q188" s="33"/>
      <c r="R188" s="33"/>
      <c r="S188" s="230" t="s">
        <v>1222</v>
      </c>
      <c r="T188" s="49" t="s">
        <v>1222</v>
      </c>
      <c r="U188" s="77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  <c r="AP188" s="78"/>
      <c r="AQ188" s="78"/>
    </row>
    <row r="189" spans="1:43" ht="25.5" customHeight="1">
      <c r="A189" s="6" t="s">
        <v>1520</v>
      </c>
      <c r="B189" s="7">
        <v>2009</v>
      </c>
      <c r="C189" s="7">
        <f t="shared" si="2"/>
        <v>5</v>
      </c>
      <c r="D189" s="32">
        <v>39958</v>
      </c>
      <c r="E189" s="76" t="s">
        <v>576</v>
      </c>
      <c r="F189" s="33" t="s">
        <v>577</v>
      </c>
      <c r="G189" s="11" t="s">
        <v>1749</v>
      </c>
      <c r="H189" s="146">
        <v>13</v>
      </c>
      <c r="I189" s="110" t="s">
        <v>1364</v>
      </c>
      <c r="J189" s="40" t="s">
        <v>62</v>
      </c>
      <c r="K189" s="40" t="s">
        <v>1184</v>
      </c>
      <c r="L189" s="39" t="s">
        <v>62</v>
      </c>
      <c r="M189" s="12" t="s">
        <v>1375</v>
      </c>
      <c r="N189" s="39" t="s">
        <v>1376</v>
      </c>
      <c r="O189" s="39" t="s">
        <v>1420</v>
      </c>
      <c r="P189" s="13">
        <v>3500</v>
      </c>
      <c r="Q189" s="33"/>
      <c r="R189" s="33"/>
      <c r="S189" s="230" t="s">
        <v>1421</v>
      </c>
      <c r="T189" s="50" t="s">
        <v>1421</v>
      </c>
      <c r="U189" s="77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  <c r="AP189" s="78"/>
      <c r="AQ189" s="78"/>
    </row>
    <row r="190" spans="1:43" ht="25.5" customHeight="1">
      <c r="A190" s="6" t="s">
        <v>1521</v>
      </c>
      <c r="B190" s="7">
        <v>2009</v>
      </c>
      <c r="C190" s="7">
        <f t="shared" si="2"/>
        <v>5</v>
      </c>
      <c r="D190" s="32">
        <v>39958</v>
      </c>
      <c r="E190" s="76" t="s">
        <v>578</v>
      </c>
      <c r="F190" s="38" t="s">
        <v>579</v>
      </c>
      <c r="G190" s="37" t="s">
        <v>1206</v>
      </c>
      <c r="H190" s="146">
        <v>80</v>
      </c>
      <c r="I190" s="110" t="s">
        <v>1750</v>
      </c>
      <c r="J190" s="40" t="s">
        <v>914</v>
      </c>
      <c r="K190" s="40" t="s">
        <v>1489</v>
      </c>
      <c r="L190" s="39" t="s">
        <v>1323</v>
      </c>
      <c r="M190" s="12" t="s">
        <v>1375</v>
      </c>
      <c r="N190" s="39" t="s">
        <v>1376</v>
      </c>
      <c r="O190" s="39" t="s">
        <v>1197</v>
      </c>
      <c r="P190" s="13">
        <v>1000</v>
      </c>
      <c r="Q190" s="37"/>
      <c r="R190" s="37"/>
      <c r="S190" s="231" t="s">
        <v>1268</v>
      </c>
      <c r="T190" s="47" t="s">
        <v>132</v>
      </c>
      <c r="U190" s="77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  <c r="AM190" s="78"/>
      <c r="AN190" s="78"/>
      <c r="AO190" s="78"/>
      <c r="AP190" s="78"/>
      <c r="AQ190" s="78"/>
    </row>
    <row r="191" spans="1:43" ht="25.5" customHeight="1">
      <c r="A191" s="6" t="s">
        <v>1522</v>
      </c>
      <c r="B191" s="7">
        <v>2009</v>
      </c>
      <c r="C191" s="7">
        <f t="shared" si="2"/>
        <v>5</v>
      </c>
      <c r="D191" s="32">
        <v>39958</v>
      </c>
      <c r="E191" s="76" t="s">
        <v>580</v>
      </c>
      <c r="F191" s="33" t="s">
        <v>581</v>
      </c>
      <c r="G191" s="37" t="s">
        <v>1749</v>
      </c>
      <c r="H191" s="146">
        <v>75</v>
      </c>
      <c r="I191" s="110" t="s">
        <v>1364</v>
      </c>
      <c r="J191" s="40" t="s">
        <v>1471</v>
      </c>
      <c r="K191" s="40" t="s">
        <v>1489</v>
      </c>
      <c r="L191" s="39" t="s">
        <v>958</v>
      </c>
      <c r="M191" s="12" t="s">
        <v>1375</v>
      </c>
      <c r="N191" s="39" t="s">
        <v>1376</v>
      </c>
      <c r="O191" s="39" t="s">
        <v>1420</v>
      </c>
      <c r="P191" s="31">
        <v>3500</v>
      </c>
      <c r="Q191" s="33"/>
      <c r="R191" s="33"/>
      <c r="S191" s="230" t="s">
        <v>1421</v>
      </c>
      <c r="T191" s="50" t="s">
        <v>1421</v>
      </c>
      <c r="U191" s="77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  <c r="AM191" s="78"/>
      <c r="AN191" s="78"/>
      <c r="AO191" s="78"/>
      <c r="AP191" s="78"/>
      <c r="AQ191" s="78"/>
    </row>
    <row r="192" spans="1:43" ht="25.5" customHeight="1">
      <c r="A192" s="6" t="s">
        <v>1523</v>
      </c>
      <c r="B192" s="7">
        <v>2009</v>
      </c>
      <c r="C192" s="7">
        <f t="shared" si="2"/>
        <v>5</v>
      </c>
      <c r="D192" s="32">
        <v>39959</v>
      </c>
      <c r="E192" s="76" t="s">
        <v>582</v>
      </c>
      <c r="F192" s="33" t="s">
        <v>583</v>
      </c>
      <c r="G192" s="37" t="s">
        <v>1206</v>
      </c>
      <c r="H192" s="146">
        <v>36</v>
      </c>
      <c r="I192" s="110" t="s">
        <v>1750</v>
      </c>
      <c r="J192" s="40" t="s">
        <v>1282</v>
      </c>
      <c r="K192" s="40" t="s">
        <v>1754</v>
      </c>
      <c r="L192" s="39" t="s">
        <v>1006</v>
      </c>
      <c r="M192" s="39" t="s">
        <v>1487</v>
      </c>
      <c r="N192" s="39" t="s">
        <v>1376</v>
      </c>
      <c r="O192" s="39" t="s">
        <v>893</v>
      </c>
      <c r="P192" s="13">
        <v>5000</v>
      </c>
      <c r="Q192" s="33"/>
      <c r="R192" s="33"/>
      <c r="S192" s="230" t="s">
        <v>1527</v>
      </c>
      <c r="T192" s="73" t="s">
        <v>379</v>
      </c>
      <c r="U192" s="77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  <c r="AM192" s="78"/>
      <c r="AN192" s="78"/>
      <c r="AO192" s="78"/>
      <c r="AP192" s="78"/>
      <c r="AQ192" s="78"/>
    </row>
    <row r="193" spans="1:43" ht="25.5" customHeight="1">
      <c r="A193" s="6" t="s">
        <v>1524</v>
      </c>
      <c r="B193" s="7">
        <v>2009</v>
      </c>
      <c r="C193" s="7">
        <f t="shared" si="2"/>
        <v>5</v>
      </c>
      <c r="D193" s="32">
        <v>39959</v>
      </c>
      <c r="E193" s="76" t="s">
        <v>594</v>
      </c>
      <c r="F193" s="33" t="s">
        <v>595</v>
      </c>
      <c r="G193" s="37" t="s">
        <v>1749</v>
      </c>
      <c r="H193" s="146">
        <v>72</v>
      </c>
      <c r="I193" s="110" t="s">
        <v>1750</v>
      </c>
      <c r="J193" s="40" t="s">
        <v>1752</v>
      </c>
      <c r="K193" s="40" t="s">
        <v>1489</v>
      </c>
      <c r="L193" s="39" t="s">
        <v>1734</v>
      </c>
      <c r="M193" s="39" t="s">
        <v>1375</v>
      </c>
      <c r="N193" s="39" t="s">
        <v>1376</v>
      </c>
      <c r="O193" s="39" t="s">
        <v>1604</v>
      </c>
      <c r="P193" s="31">
        <v>5000</v>
      </c>
      <c r="Q193" s="33"/>
      <c r="R193" s="33"/>
      <c r="S193" s="230" t="s">
        <v>1268</v>
      </c>
      <c r="T193" s="49" t="s">
        <v>258</v>
      </c>
      <c r="U193" s="77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  <c r="AM193" s="78"/>
      <c r="AN193" s="78"/>
      <c r="AO193" s="78"/>
      <c r="AP193" s="78"/>
      <c r="AQ193" s="78"/>
    </row>
    <row r="194" spans="1:43" ht="25.5" customHeight="1" thickBot="1">
      <c r="A194" s="6" t="s">
        <v>1525</v>
      </c>
      <c r="B194" s="7">
        <v>2009</v>
      </c>
      <c r="C194" s="7">
        <f t="shared" si="2"/>
        <v>5</v>
      </c>
      <c r="D194" s="32">
        <v>39961</v>
      </c>
      <c r="E194" s="76" t="s">
        <v>596</v>
      </c>
      <c r="F194" s="33" t="s">
        <v>597</v>
      </c>
      <c r="G194" s="37" t="s">
        <v>1749</v>
      </c>
      <c r="H194" s="148">
        <v>50</v>
      </c>
      <c r="I194" s="110" t="s">
        <v>1750</v>
      </c>
      <c r="J194" s="40" t="s">
        <v>916</v>
      </c>
      <c r="K194" s="40" t="s">
        <v>916</v>
      </c>
      <c r="L194" s="39" t="s">
        <v>1770</v>
      </c>
      <c r="M194" s="12" t="s">
        <v>1487</v>
      </c>
      <c r="N194" s="39" t="s">
        <v>1376</v>
      </c>
      <c r="O194" s="39" t="s">
        <v>1697</v>
      </c>
      <c r="P194" s="13">
        <v>4000</v>
      </c>
      <c r="Q194" s="33"/>
      <c r="R194" s="33"/>
      <c r="S194" s="230" t="s">
        <v>1297</v>
      </c>
      <c r="T194" s="49" t="s">
        <v>23</v>
      </c>
      <c r="U194" s="77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</row>
    <row r="195" spans="1:43" ht="25.5" customHeight="1">
      <c r="A195" s="6" t="s">
        <v>1360</v>
      </c>
      <c r="B195" s="7">
        <v>2009</v>
      </c>
      <c r="C195" s="7">
        <f t="shared" si="2"/>
        <v>5</v>
      </c>
      <c r="D195" s="32">
        <v>39961</v>
      </c>
      <c r="E195" s="76" t="s">
        <v>598</v>
      </c>
      <c r="F195" s="33" t="s">
        <v>599</v>
      </c>
      <c r="G195" s="11" t="s">
        <v>1749</v>
      </c>
      <c r="H195" s="198">
        <v>38</v>
      </c>
      <c r="I195" s="110" t="s">
        <v>1364</v>
      </c>
      <c r="J195" s="40" t="s">
        <v>1184</v>
      </c>
      <c r="K195" s="40" t="s">
        <v>1184</v>
      </c>
      <c r="L195" s="39" t="s">
        <v>1291</v>
      </c>
      <c r="M195" s="39" t="s">
        <v>1375</v>
      </c>
      <c r="N195" s="39" t="s">
        <v>1376</v>
      </c>
      <c r="O195" s="39" t="s">
        <v>1420</v>
      </c>
      <c r="P195" s="13">
        <v>3500</v>
      </c>
      <c r="Q195" s="33"/>
      <c r="R195" s="33"/>
      <c r="S195" s="230" t="s">
        <v>1421</v>
      </c>
      <c r="T195" s="49" t="s">
        <v>1421</v>
      </c>
      <c r="U195" s="77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  <c r="AP195" s="78"/>
      <c r="AQ195" s="78"/>
    </row>
    <row r="196" spans="1:43" ht="25.5" customHeight="1">
      <c r="A196" s="6" t="s">
        <v>1361</v>
      </c>
      <c r="B196" s="7">
        <v>2009</v>
      </c>
      <c r="C196" s="7">
        <f t="shared" si="2"/>
        <v>5</v>
      </c>
      <c r="D196" s="32">
        <v>39961</v>
      </c>
      <c r="E196" s="76" t="s">
        <v>600</v>
      </c>
      <c r="F196" s="33" t="s">
        <v>601</v>
      </c>
      <c r="G196" s="37" t="s">
        <v>1749</v>
      </c>
      <c r="H196" s="146">
        <v>59</v>
      </c>
      <c r="I196" s="110" t="s">
        <v>1750</v>
      </c>
      <c r="J196" s="40" t="s">
        <v>1285</v>
      </c>
      <c r="K196" s="40" t="s">
        <v>1489</v>
      </c>
      <c r="L196" s="39" t="s">
        <v>1284</v>
      </c>
      <c r="M196" s="12" t="s">
        <v>1373</v>
      </c>
      <c r="N196" s="39" t="s">
        <v>1376</v>
      </c>
      <c r="O196" s="39" t="s">
        <v>1603</v>
      </c>
      <c r="P196" s="13">
        <v>4000</v>
      </c>
      <c r="Q196" s="33"/>
      <c r="R196" s="33"/>
      <c r="S196" s="230" t="s">
        <v>1527</v>
      </c>
      <c r="T196" s="50" t="s">
        <v>602</v>
      </c>
      <c r="U196" s="77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</row>
    <row r="197" spans="1:43" ht="25.5" customHeight="1">
      <c r="A197" s="6" t="s">
        <v>1530</v>
      </c>
      <c r="B197" s="7">
        <v>2009</v>
      </c>
      <c r="C197" s="7">
        <f aca="true" t="shared" si="3" ref="C197:C260">IF(ISBLANK(D197),0,MONTH(D197))</f>
        <v>5</v>
      </c>
      <c r="D197" s="32">
        <v>39961</v>
      </c>
      <c r="E197" s="76" t="s">
        <v>603</v>
      </c>
      <c r="F197" s="33" t="s">
        <v>604</v>
      </c>
      <c r="G197" s="37" t="s">
        <v>1749</v>
      </c>
      <c r="H197" s="145">
        <v>21</v>
      </c>
      <c r="I197" s="110" t="s">
        <v>1364</v>
      </c>
      <c r="J197" s="40" t="s">
        <v>1528</v>
      </c>
      <c r="K197" s="95" t="s">
        <v>1489</v>
      </c>
      <c r="L197" s="39" t="s">
        <v>1295</v>
      </c>
      <c r="M197" s="12" t="s">
        <v>1375</v>
      </c>
      <c r="N197" s="39" t="s">
        <v>1376</v>
      </c>
      <c r="O197" s="39" t="s">
        <v>1420</v>
      </c>
      <c r="P197" s="13">
        <v>3550</v>
      </c>
      <c r="Q197" s="33"/>
      <c r="R197" s="33"/>
      <c r="S197" s="231" t="s">
        <v>1421</v>
      </c>
      <c r="T197" s="50" t="s">
        <v>1421</v>
      </c>
      <c r="U197" s="77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  <c r="AP197" s="78"/>
      <c r="AQ197" s="78"/>
    </row>
    <row r="198" spans="1:43" ht="25.5" customHeight="1">
      <c r="A198" s="6" t="s">
        <v>1532</v>
      </c>
      <c r="B198" s="7">
        <v>2009</v>
      </c>
      <c r="C198" s="7">
        <f t="shared" si="3"/>
        <v>5</v>
      </c>
      <c r="D198" s="79">
        <v>39962</v>
      </c>
      <c r="E198" s="76" t="s">
        <v>605</v>
      </c>
      <c r="F198" s="33" t="s">
        <v>606</v>
      </c>
      <c r="G198" s="37" t="s">
        <v>1749</v>
      </c>
      <c r="H198" s="146">
        <v>28</v>
      </c>
      <c r="I198" s="110" t="s">
        <v>1364</v>
      </c>
      <c r="J198" s="40" t="s">
        <v>1198</v>
      </c>
      <c r="K198" s="40" t="s">
        <v>1007</v>
      </c>
      <c r="L198" s="39" t="s">
        <v>1178</v>
      </c>
      <c r="M198" s="12" t="s">
        <v>1375</v>
      </c>
      <c r="N198" s="39" t="s">
        <v>1376</v>
      </c>
      <c r="O198" s="39" t="s">
        <v>1420</v>
      </c>
      <c r="P198" s="22">
        <v>2600</v>
      </c>
      <c r="Q198" s="33"/>
      <c r="R198" s="33"/>
      <c r="S198" s="230" t="s">
        <v>1421</v>
      </c>
      <c r="T198" s="50" t="s">
        <v>1421</v>
      </c>
      <c r="U198" s="77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</row>
    <row r="199" spans="1:43" ht="25.5" customHeight="1">
      <c r="A199" s="6" t="s">
        <v>1533</v>
      </c>
      <c r="B199" s="7">
        <v>2009</v>
      </c>
      <c r="C199" s="7">
        <f t="shared" si="3"/>
        <v>5</v>
      </c>
      <c r="D199" s="32">
        <v>39962</v>
      </c>
      <c r="E199" s="76" t="s">
        <v>607</v>
      </c>
      <c r="F199" s="33" t="s">
        <v>608</v>
      </c>
      <c r="G199" s="37" t="s">
        <v>1749</v>
      </c>
      <c r="H199" s="146">
        <v>13</v>
      </c>
      <c r="I199" s="110" t="s">
        <v>1750</v>
      </c>
      <c r="J199" s="40" t="s">
        <v>1298</v>
      </c>
      <c r="K199" s="40" t="s">
        <v>1489</v>
      </c>
      <c r="L199" s="39" t="s">
        <v>1298</v>
      </c>
      <c r="M199" s="12" t="s">
        <v>1746</v>
      </c>
      <c r="N199" s="39" t="s">
        <v>1376</v>
      </c>
      <c r="O199" s="39" t="s">
        <v>1316</v>
      </c>
      <c r="P199" s="13">
        <v>500</v>
      </c>
      <c r="Q199" s="33"/>
      <c r="R199" s="33"/>
      <c r="S199" s="230" t="s">
        <v>1222</v>
      </c>
      <c r="T199" s="50" t="s">
        <v>1222</v>
      </c>
      <c r="U199" s="77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</row>
    <row r="200" spans="1:43" ht="25.5" customHeight="1">
      <c r="A200" s="6" t="s">
        <v>1534</v>
      </c>
      <c r="B200" s="7">
        <v>2009</v>
      </c>
      <c r="C200" s="7">
        <f t="shared" si="3"/>
        <v>5</v>
      </c>
      <c r="D200" s="32">
        <v>39962</v>
      </c>
      <c r="E200" s="76" t="s">
        <v>609</v>
      </c>
      <c r="F200" s="33" t="s">
        <v>610</v>
      </c>
      <c r="G200" s="37" t="s">
        <v>1206</v>
      </c>
      <c r="H200" s="145">
        <v>74</v>
      </c>
      <c r="I200" s="110" t="s">
        <v>1364</v>
      </c>
      <c r="J200" s="40" t="s">
        <v>1761</v>
      </c>
      <c r="K200" s="40" t="s">
        <v>1489</v>
      </c>
      <c r="L200" s="39" t="s">
        <v>1731</v>
      </c>
      <c r="M200" s="12" t="s">
        <v>1375</v>
      </c>
      <c r="N200" s="39" t="s">
        <v>1376</v>
      </c>
      <c r="O200" s="39" t="s">
        <v>1420</v>
      </c>
      <c r="P200" s="13">
        <v>3550</v>
      </c>
      <c r="Q200" s="33"/>
      <c r="R200" s="33"/>
      <c r="S200" s="230" t="s">
        <v>1421</v>
      </c>
      <c r="T200" s="50" t="s">
        <v>1421</v>
      </c>
      <c r="U200" s="77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</row>
    <row r="201" spans="1:43" ht="25.5" customHeight="1">
      <c r="A201" s="6" t="s">
        <v>1535</v>
      </c>
      <c r="B201" s="7">
        <v>2009</v>
      </c>
      <c r="C201" s="7">
        <f t="shared" si="3"/>
        <v>6</v>
      </c>
      <c r="D201" s="32">
        <v>39968</v>
      </c>
      <c r="E201" s="76" t="s">
        <v>611</v>
      </c>
      <c r="F201" s="41" t="s">
        <v>612</v>
      </c>
      <c r="G201" s="37" t="s">
        <v>1206</v>
      </c>
      <c r="H201" s="146">
        <v>21</v>
      </c>
      <c r="I201" s="110" t="s">
        <v>1364</v>
      </c>
      <c r="J201" s="40" t="s">
        <v>915</v>
      </c>
      <c r="K201" s="40" t="s">
        <v>1489</v>
      </c>
      <c r="L201" s="39" t="s">
        <v>915</v>
      </c>
      <c r="M201" s="12" t="s">
        <v>1487</v>
      </c>
      <c r="N201" s="39" t="s">
        <v>1374</v>
      </c>
      <c r="O201" s="39" t="s">
        <v>1420</v>
      </c>
      <c r="P201" s="13">
        <v>2800</v>
      </c>
      <c r="Q201" s="33"/>
      <c r="R201" s="33"/>
      <c r="S201" s="230" t="s">
        <v>1421</v>
      </c>
      <c r="T201" s="49" t="s">
        <v>1421</v>
      </c>
      <c r="U201" s="77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</row>
    <row r="202" spans="1:43" ht="25.5" customHeight="1">
      <c r="A202" s="6" t="s">
        <v>1536</v>
      </c>
      <c r="B202" s="7">
        <v>2009</v>
      </c>
      <c r="C202" s="7">
        <f t="shared" si="3"/>
        <v>6</v>
      </c>
      <c r="D202" s="32">
        <v>39968</v>
      </c>
      <c r="E202" s="76" t="s">
        <v>613</v>
      </c>
      <c r="F202" s="33" t="s">
        <v>614</v>
      </c>
      <c r="G202" s="11" t="s">
        <v>1749</v>
      </c>
      <c r="H202" s="146">
        <v>87</v>
      </c>
      <c r="I202" s="110" t="s">
        <v>1364</v>
      </c>
      <c r="J202" s="40" t="s">
        <v>1760</v>
      </c>
      <c r="K202" s="40" t="s">
        <v>1489</v>
      </c>
      <c r="L202" s="39" t="s">
        <v>1159</v>
      </c>
      <c r="M202" s="12" t="s">
        <v>1486</v>
      </c>
      <c r="N202" s="39" t="s">
        <v>1376</v>
      </c>
      <c r="O202" s="39" t="s">
        <v>1420</v>
      </c>
      <c r="P202" s="13">
        <v>3550</v>
      </c>
      <c r="Q202" s="33"/>
      <c r="R202" s="33"/>
      <c r="S202" s="230" t="s">
        <v>1421</v>
      </c>
      <c r="T202" s="49" t="s">
        <v>1421</v>
      </c>
      <c r="U202" s="77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</row>
    <row r="203" spans="1:43" ht="25.5" customHeight="1">
      <c r="A203" s="6" t="s">
        <v>1537</v>
      </c>
      <c r="B203" s="7">
        <v>2009</v>
      </c>
      <c r="C203" s="7">
        <f t="shared" si="3"/>
        <v>6</v>
      </c>
      <c r="D203" s="32">
        <v>39968</v>
      </c>
      <c r="E203" s="76" t="s">
        <v>615</v>
      </c>
      <c r="F203" s="33" t="s">
        <v>616</v>
      </c>
      <c r="G203" s="37" t="s">
        <v>1749</v>
      </c>
      <c r="H203" s="146">
        <v>22</v>
      </c>
      <c r="I203" s="110" t="s">
        <v>1750</v>
      </c>
      <c r="J203" s="40" t="s">
        <v>145</v>
      </c>
      <c r="K203" s="40" t="s">
        <v>1489</v>
      </c>
      <c r="L203" s="39" t="s">
        <v>145</v>
      </c>
      <c r="M203" s="12" t="s">
        <v>1486</v>
      </c>
      <c r="N203" s="39" t="s">
        <v>1376</v>
      </c>
      <c r="O203" s="39" t="s">
        <v>617</v>
      </c>
      <c r="P203" s="13">
        <v>3000</v>
      </c>
      <c r="Q203" s="33"/>
      <c r="R203" s="33"/>
      <c r="S203" s="231" t="s">
        <v>1272</v>
      </c>
      <c r="T203" s="50" t="s">
        <v>618</v>
      </c>
      <c r="U203" s="77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</row>
    <row r="204" spans="1:43" ht="25.5" customHeight="1">
      <c r="A204" s="6" t="s">
        <v>1538</v>
      </c>
      <c r="B204" s="7">
        <v>2009</v>
      </c>
      <c r="C204" s="7">
        <f t="shared" si="3"/>
        <v>6</v>
      </c>
      <c r="D204" s="32">
        <v>39968</v>
      </c>
      <c r="E204" s="76" t="s">
        <v>619</v>
      </c>
      <c r="F204" s="33" t="s">
        <v>620</v>
      </c>
      <c r="G204" s="37" t="s">
        <v>1749</v>
      </c>
      <c r="H204" s="146">
        <v>62</v>
      </c>
      <c r="I204" s="110" t="s">
        <v>1750</v>
      </c>
      <c r="J204" s="40" t="s">
        <v>1751</v>
      </c>
      <c r="K204" s="40" t="s">
        <v>1489</v>
      </c>
      <c r="L204" s="39" t="s">
        <v>1751</v>
      </c>
      <c r="M204" s="39" t="s">
        <v>1487</v>
      </c>
      <c r="N204" s="39" t="s">
        <v>1376</v>
      </c>
      <c r="O204" s="39" t="s">
        <v>1602</v>
      </c>
      <c r="P204" s="13">
        <v>3000</v>
      </c>
      <c r="Q204" s="33"/>
      <c r="R204" s="33"/>
      <c r="S204" s="230" t="s">
        <v>1297</v>
      </c>
      <c r="T204" s="73" t="s">
        <v>621</v>
      </c>
      <c r="U204" s="77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</row>
    <row r="205" spans="1:43" ht="25.5" customHeight="1">
      <c r="A205" s="6" t="s">
        <v>1539</v>
      </c>
      <c r="B205" s="7">
        <v>2009</v>
      </c>
      <c r="C205" s="7">
        <f t="shared" si="3"/>
        <v>6</v>
      </c>
      <c r="D205" s="32">
        <v>39976</v>
      </c>
      <c r="E205" s="76" t="s">
        <v>622</v>
      </c>
      <c r="F205" s="33" t="s">
        <v>623</v>
      </c>
      <c r="G205" s="37" t="s">
        <v>1749</v>
      </c>
      <c r="H205" s="146">
        <v>27</v>
      </c>
      <c r="I205" s="110" t="s">
        <v>1750</v>
      </c>
      <c r="J205" s="40" t="s">
        <v>1528</v>
      </c>
      <c r="K205" s="40" t="s">
        <v>1489</v>
      </c>
      <c r="L205" s="39" t="s">
        <v>1528</v>
      </c>
      <c r="M205" s="39" t="s">
        <v>1375</v>
      </c>
      <c r="N205" s="39" t="s">
        <v>1374</v>
      </c>
      <c r="O205" s="39" t="s">
        <v>135</v>
      </c>
      <c r="P205" s="13">
        <v>4000</v>
      </c>
      <c r="Q205" s="33"/>
      <c r="R205" s="33"/>
      <c r="S205" s="231" t="s">
        <v>1268</v>
      </c>
      <c r="T205" s="73" t="s">
        <v>624</v>
      </c>
      <c r="U205" s="77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</row>
    <row r="206" spans="1:43" ht="25.5" customHeight="1">
      <c r="A206" s="6" t="s">
        <v>1540</v>
      </c>
      <c r="B206" s="7">
        <v>2009</v>
      </c>
      <c r="C206" s="7">
        <f t="shared" si="3"/>
        <v>6</v>
      </c>
      <c r="D206" s="32">
        <v>39976</v>
      </c>
      <c r="E206" s="76" t="s">
        <v>625</v>
      </c>
      <c r="F206" s="33" t="s">
        <v>626</v>
      </c>
      <c r="G206" s="37" t="s">
        <v>1749</v>
      </c>
      <c r="H206" s="146">
        <v>29</v>
      </c>
      <c r="I206" s="110" t="s">
        <v>1750</v>
      </c>
      <c r="J206" s="40" t="s">
        <v>1317</v>
      </c>
      <c r="K206" s="40" t="s">
        <v>1739</v>
      </c>
      <c r="L206" s="39" t="s">
        <v>627</v>
      </c>
      <c r="M206" s="12" t="s">
        <v>1375</v>
      </c>
      <c r="N206" s="39" t="s">
        <v>1376</v>
      </c>
      <c r="O206" s="39" t="s">
        <v>5</v>
      </c>
      <c r="P206" s="13">
        <v>2000</v>
      </c>
      <c r="Q206" s="33"/>
      <c r="R206" s="33"/>
      <c r="S206" s="230" t="s">
        <v>1270</v>
      </c>
      <c r="T206" s="50" t="s">
        <v>271</v>
      </c>
      <c r="U206" s="77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</row>
    <row r="207" spans="1:43" ht="25.5" customHeight="1">
      <c r="A207" s="6" t="s">
        <v>1541</v>
      </c>
      <c r="B207" s="7">
        <v>2009</v>
      </c>
      <c r="C207" s="7">
        <f t="shared" si="3"/>
        <v>6</v>
      </c>
      <c r="D207" s="32">
        <v>39976</v>
      </c>
      <c r="E207" s="76" t="s">
        <v>628</v>
      </c>
      <c r="F207" s="33" t="s">
        <v>629</v>
      </c>
      <c r="G207" s="37" t="s">
        <v>1749</v>
      </c>
      <c r="H207" s="146">
        <v>18</v>
      </c>
      <c r="I207" s="110" t="s">
        <v>1364</v>
      </c>
      <c r="J207" s="40" t="s">
        <v>1751</v>
      </c>
      <c r="K207" s="40" t="s">
        <v>1489</v>
      </c>
      <c r="L207" s="39" t="s">
        <v>1751</v>
      </c>
      <c r="M207" s="12" t="s">
        <v>1375</v>
      </c>
      <c r="N207" s="39" t="s">
        <v>1376</v>
      </c>
      <c r="O207" s="39" t="s">
        <v>1420</v>
      </c>
      <c r="P207" s="13">
        <v>2500</v>
      </c>
      <c r="Q207" s="33"/>
      <c r="R207" s="33"/>
      <c r="S207" s="230" t="s">
        <v>1421</v>
      </c>
      <c r="T207" s="49" t="s">
        <v>1421</v>
      </c>
      <c r="U207" s="77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</row>
    <row r="208" spans="1:43" ht="25.5" customHeight="1">
      <c r="A208" s="6" t="s">
        <v>1542</v>
      </c>
      <c r="B208" s="7">
        <v>2009</v>
      </c>
      <c r="C208" s="7">
        <f t="shared" si="3"/>
        <v>6</v>
      </c>
      <c r="D208" s="32">
        <v>39976</v>
      </c>
      <c r="E208" s="76" t="s">
        <v>630</v>
      </c>
      <c r="F208" s="33" t="s">
        <v>631</v>
      </c>
      <c r="G208" s="11" t="s">
        <v>1749</v>
      </c>
      <c r="H208" s="145">
        <v>71</v>
      </c>
      <c r="I208" s="110" t="s">
        <v>1364</v>
      </c>
      <c r="J208" s="40" t="s">
        <v>1503</v>
      </c>
      <c r="K208" s="95" t="s">
        <v>1489</v>
      </c>
      <c r="L208" s="39" t="s">
        <v>1177</v>
      </c>
      <c r="M208" s="12" t="s">
        <v>1375</v>
      </c>
      <c r="N208" s="39" t="s">
        <v>1376</v>
      </c>
      <c r="O208" s="39" t="s">
        <v>1420</v>
      </c>
      <c r="P208" s="13">
        <v>3550</v>
      </c>
      <c r="Q208" s="33"/>
      <c r="R208" s="33"/>
      <c r="S208" s="230" t="s">
        <v>1421</v>
      </c>
      <c r="T208" s="49" t="s">
        <v>1421</v>
      </c>
      <c r="U208" s="77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</row>
    <row r="209" spans="1:43" ht="25.5" customHeight="1">
      <c r="A209" s="6" t="s">
        <v>1543</v>
      </c>
      <c r="B209" s="7">
        <v>2009</v>
      </c>
      <c r="C209" s="7">
        <f t="shared" si="3"/>
        <v>6</v>
      </c>
      <c r="D209" s="32">
        <v>39976</v>
      </c>
      <c r="E209" s="76" t="s">
        <v>632</v>
      </c>
      <c r="F209" s="33" t="s">
        <v>633</v>
      </c>
      <c r="G209" s="37" t="s">
        <v>1749</v>
      </c>
      <c r="H209" s="146">
        <v>5</v>
      </c>
      <c r="I209" s="110" t="s">
        <v>1750</v>
      </c>
      <c r="J209" s="40" t="s">
        <v>1605</v>
      </c>
      <c r="K209" s="40" t="s">
        <v>1489</v>
      </c>
      <c r="L209" s="39" t="s">
        <v>1605</v>
      </c>
      <c r="M209" s="12" t="s">
        <v>1487</v>
      </c>
      <c r="N209" s="39" t="s">
        <v>1376</v>
      </c>
      <c r="O209" s="39" t="s">
        <v>1287</v>
      </c>
      <c r="P209" s="13">
        <v>2000</v>
      </c>
      <c r="Q209" s="33"/>
      <c r="R209" s="33"/>
      <c r="S209" s="230" t="s">
        <v>1268</v>
      </c>
      <c r="T209" s="49" t="s">
        <v>634</v>
      </c>
      <c r="U209" s="77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</row>
    <row r="210" spans="1:43" ht="25.5" customHeight="1">
      <c r="A210" s="6" t="s">
        <v>1544</v>
      </c>
      <c r="B210" s="7">
        <v>2009</v>
      </c>
      <c r="C210" s="7">
        <f t="shared" si="3"/>
        <v>6</v>
      </c>
      <c r="D210" s="32">
        <v>39976</v>
      </c>
      <c r="E210" s="76" t="s">
        <v>635</v>
      </c>
      <c r="F210" s="33" t="s">
        <v>636</v>
      </c>
      <c r="G210" s="11" t="s">
        <v>1206</v>
      </c>
      <c r="H210" s="146">
        <v>64</v>
      </c>
      <c r="I210" s="110" t="s">
        <v>1750</v>
      </c>
      <c r="J210" s="40" t="s">
        <v>1318</v>
      </c>
      <c r="K210" s="40" t="s">
        <v>1489</v>
      </c>
      <c r="L210" s="39" t="s">
        <v>1318</v>
      </c>
      <c r="M210" s="12" t="s">
        <v>1373</v>
      </c>
      <c r="N210" s="39" t="s">
        <v>1376</v>
      </c>
      <c r="O210" s="39" t="s">
        <v>1602</v>
      </c>
      <c r="P210" s="13">
        <v>2000</v>
      </c>
      <c r="Q210" s="33"/>
      <c r="R210" s="33"/>
      <c r="S210" s="231" t="s">
        <v>1270</v>
      </c>
      <c r="T210" s="49" t="s">
        <v>271</v>
      </c>
      <c r="U210" s="77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Q210" s="78"/>
    </row>
    <row r="211" spans="1:43" ht="25.5" customHeight="1">
      <c r="A211" s="6" t="s">
        <v>1545</v>
      </c>
      <c r="B211" s="7">
        <v>2009</v>
      </c>
      <c r="C211" s="7">
        <f t="shared" si="3"/>
        <v>6</v>
      </c>
      <c r="D211" s="32">
        <v>39979</v>
      </c>
      <c r="E211" s="76" t="s">
        <v>637</v>
      </c>
      <c r="F211" s="38" t="s">
        <v>638</v>
      </c>
      <c r="G211" s="37" t="s">
        <v>1749</v>
      </c>
      <c r="H211" s="145">
        <v>28</v>
      </c>
      <c r="I211" s="110" t="s">
        <v>1364</v>
      </c>
      <c r="J211" s="40" t="s">
        <v>1528</v>
      </c>
      <c r="K211" s="40" t="s">
        <v>1489</v>
      </c>
      <c r="L211" s="39" t="s">
        <v>1528</v>
      </c>
      <c r="M211" s="39" t="s">
        <v>1375</v>
      </c>
      <c r="N211" s="39" t="s">
        <v>1376</v>
      </c>
      <c r="O211" s="39" t="s">
        <v>1420</v>
      </c>
      <c r="P211" s="13">
        <v>2800</v>
      </c>
      <c r="Q211" s="37"/>
      <c r="R211" s="37"/>
      <c r="S211" s="230" t="s">
        <v>1421</v>
      </c>
      <c r="T211" s="47" t="s">
        <v>1421</v>
      </c>
      <c r="U211" s="77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</row>
    <row r="212" spans="1:43" ht="25.5" customHeight="1">
      <c r="A212" s="6" t="s">
        <v>1546</v>
      </c>
      <c r="B212" s="7">
        <v>2009</v>
      </c>
      <c r="C212" s="7">
        <f t="shared" si="3"/>
        <v>6</v>
      </c>
      <c r="D212" s="32">
        <v>39979</v>
      </c>
      <c r="E212" s="76" t="s">
        <v>639</v>
      </c>
      <c r="F212" s="33" t="s">
        <v>640</v>
      </c>
      <c r="G212" s="37" t="s">
        <v>1749</v>
      </c>
      <c r="H212" s="145">
        <v>35</v>
      </c>
      <c r="I212" s="110" t="s">
        <v>160</v>
      </c>
      <c r="J212" s="40" t="s">
        <v>1755</v>
      </c>
      <c r="K212" s="40" t="s">
        <v>1489</v>
      </c>
      <c r="L212" s="39" t="s">
        <v>1755</v>
      </c>
      <c r="M212" s="12" t="s">
        <v>1375</v>
      </c>
      <c r="N212" s="39" t="s">
        <v>1376</v>
      </c>
      <c r="O212" s="39" t="s">
        <v>1420</v>
      </c>
      <c r="P212" s="31">
        <v>4550</v>
      </c>
      <c r="Q212" s="33"/>
      <c r="R212" s="33"/>
      <c r="S212" s="230" t="s">
        <v>1421</v>
      </c>
      <c r="T212" s="49" t="s">
        <v>1421</v>
      </c>
      <c r="U212" s="77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</row>
    <row r="213" spans="1:43" ht="25.5" customHeight="1" thickBot="1">
      <c r="A213" s="51" t="s">
        <v>1547</v>
      </c>
      <c r="B213" s="7">
        <v>2009</v>
      </c>
      <c r="C213" s="7">
        <f t="shared" si="3"/>
        <v>6</v>
      </c>
      <c r="D213" s="52">
        <v>39979</v>
      </c>
      <c r="E213" s="244" t="s">
        <v>641</v>
      </c>
      <c r="F213" s="53" t="s">
        <v>642</v>
      </c>
      <c r="G213" s="103" t="s">
        <v>1749</v>
      </c>
      <c r="H213" s="148">
        <v>59</v>
      </c>
      <c r="I213" s="111" t="s">
        <v>1364</v>
      </c>
      <c r="J213" s="203" t="s">
        <v>1170</v>
      </c>
      <c r="K213" s="203" t="s">
        <v>1489</v>
      </c>
      <c r="L213" s="55" t="s">
        <v>1728</v>
      </c>
      <c r="M213" s="12" t="s">
        <v>1487</v>
      </c>
      <c r="N213" s="55" t="s">
        <v>1376</v>
      </c>
      <c r="O213" s="55" t="s">
        <v>1420</v>
      </c>
      <c r="P213" s="56">
        <v>3500</v>
      </c>
      <c r="Q213" s="53"/>
      <c r="R213" s="53"/>
      <c r="S213" s="230" t="s">
        <v>1421</v>
      </c>
      <c r="T213" s="262" t="s">
        <v>1421</v>
      </c>
      <c r="U213" s="106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5"/>
      <c r="AK213" s="105"/>
      <c r="AL213" s="105"/>
      <c r="AM213" s="105"/>
      <c r="AN213" s="105"/>
      <c r="AO213" s="105"/>
      <c r="AP213" s="105"/>
      <c r="AQ213" s="105"/>
    </row>
    <row r="214" spans="1:43" ht="25.5" customHeight="1">
      <c r="A214" s="63" t="s">
        <v>1548</v>
      </c>
      <c r="B214" s="7">
        <v>2009</v>
      </c>
      <c r="C214" s="7">
        <f t="shared" si="3"/>
        <v>6</v>
      </c>
      <c r="D214" s="64">
        <v>39986</v>
      </c>
      <c r="E214" s="90" t="s">
        <v>643</v>
      </c>
      <c r="F214" s="65" t="s">
        <v>644</v>
      </c>
      <c r="G214" s="66" t="s">
        <v>1749</v>
      </c>
      <c r="H214" s="198">
        <v>59</v>
      </c>
      <c r="I214" s="112" t="s">
        <v>1364</v>
      </c>
      <c r="J214" s="204" t="s">
        <v>909</v>
      </c>
      <c r="K214" s="204" t="s">
        <v>1489</v>
      </c>
      <c r="L214" s="67" t="s">
        <v>909</v>
      </c>
      <c r="M214" s="67" t="s">
        <v>901</v>
      </c>
      <c r="N214" s="67" t="s">
        <v>1376</v>
      </c>
      <c r="O214" s="67" t="s">
        <v>1420</v>
      </c>
      <c r="P214" s="91">
        <v>3550</v>
      </c>
      <c r="Q214" s="65"/>
      <c r="R214" s="65"/>
      <c r="S214" s="230" t="s">
        <v>1421</v>
      </c>
      <c r="T214" s="263" t="s">
        <v>1421</v>
      </c>
      <c r="U214" s="253"/>
      <c r="V214" s="254"/>
      <c r="W214" s="254"/>
      <c r="X214" s="254"/>
      <c r="Y214" s="254"/>
      <c r="Z214" s="254"/>
      <c r="AA214" s="254"/>
      <c r="AB214" s="254"/>
      <c r="AC214" s="254"/>
      <c r="AD214" s="254"/>
      <c r="AE214" s="254"/>
      <c r="AF214" s="254"/>
      <c r="AG214" s="254"/>
      <c r="AH214" s="254"/>
      <c r="AI214" s="254"/>
      <c r="AJ214" s="254"/>
      <c r="AK214" s="254"/>
      <c r="AL214" s="254"/>
      <c r="AM214" s="254"/>
      <c r="AN214" s="254"/>
      <c r="AO214" s="254"/>
      <c r="AP214" s="254"/>
      <c r="AQ214" s="254"/>
    </row>
    <row r="215" spans="1:43" ht="25.5" customHeight="1">
      <c r="A215" s="6" t="s">
        <v>1549</v>
      </c>
      <c r="B215" s="7">
        <v>2009</v>
      </c>
      <c r="C215" s="7">
        <f t="shared" si="3"/>
        <v>6</v>
      </c>
      <c r="D215" s="32">
        <v>39986</v>
      </c>
      <c r="E215" s="76" t="s">
        <v>645</v>
      </c>
      <c r="F215" s="33" t="s">
        <v>646</v>
      </c>
      <c r="G215" s="37" t="s">
        <v>1749</v>
      </c>
      <c r="H215" s="146">
        <v>58</v>
      </c>
      <c r="I215" s="110" t="s">
        <v>1364</v>
      </c>
      <c r="J215" s="40" t="s">
        <v>1184</v>
      </c>
      <c r="K215" s="40" t="s">
        <v>1184</v>
      </c>
      <c r="L215" s="39" t="s">
        <v>79</v>
      </c>
      <c r="M215" s="39" t="s">
        <v>1375</v>
      </c>
      <c r="N215" s="39" t="s">
        <v>1376</v>
      </c>
      <c r="O215" s="39" t="s">
        <v>1420</v>
      </c>
      <c r="P215" s="13">
        <v>3400</v>
      </c>
      <c r="Q215" s="33"/>
      <c r="R215" s="33"/>
      <c r="S215" s="230" t="s">
        <v>1421</v>
      </c>
      <c r="T215" s="49" t="s">
        <v>1421</v>
      </c>
      <c r="U215" s="77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78"/>
    </row>
    <row r="216" spans="1:43" ht="25.5" customHeight="1">
      <c r="A216" s="6" t="s">
        <v>1550</v>
      </c>
      <c r="B216" s="7">
        <v>2009</v>
      </c>
      <c r="C216" s="7">
        <f t="shared" si="3"/>
        <v>6</v>
      </c>
      <c r="D216" s="32">
        <v>39986</v>
      </c>
      <c r="E216" s="76" t="s">
        <v>647</v>
      </c>
      <c r="F216" s="33" t="s">
        <v>648</v>
      </c>
      <c r="G216" s="11" t="s">
        <v>1206</v>
      </c>
      <c r="H216" s="146">
        <v>67</v>
      </c>
      <c r="I216" s="110" t="s">
        <v>1364</v>
      </c>
      <c r="J216" s="40" t="s">
        <v>1752</v>
      </c>
      <c r="K216" s="40" t="s">
        <v>1489</v>
      </c>
      <c r="L216" s="39" t="s">
        <v>1296</v>
      </c>
      <c r="M216" s="12" t="s">
        <v>1375</v>
      </c>
      <c r="N216" s="39" t="s">
        <v>1376</v>
      </c>
      <c r="O216" s="39" t="s">
        <v>1420</v>
      </c>
      <c r="P216" s="13">
        <v>3000</v>
      </c>
      <c r="Q216" s="33"/>
      <c r="R216" s="33"/>
      <c r="S216" s="230" t="s">
        <v>1421</v>
      </c>
      <c r="T216" s="50" t="s">
        <v>1421</v>
      </c>
      <c r="U216" s="77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8"/>
    </row>
    <row r="217" spans="1:43" ht="25.5" customHeight="1">
      <c r="A217" s="6" t="s">
        <v>1551</v>
      </c>
      <c r="B217" s="7">
        <v>2009</v>
      </c>
      <c r="C217" s="7">
        <f t="shared" si="3"/>
        <v>6</v>
      </c>
      <c r="D217" s="32">
        <v>39986</v>
      </c>
      <c r="E217" s="76" t="s">
        <v>649</v>
      </c>
      <c r="F217" s="33" t="s">
        <v>650</v>
      </c>
      <c r="G217" s="37" t="s">
        <v>1749</v>
      </c>
      <c r="H217" s="146">
        <v>40</v>
      </c>
      <c r="I217" s="110" t="s">
        <v>1750</v>
      </c>
      <c r="J217" s="40" t="s">
        <v>914</v>
      </c>
      <c r="K217" s="40" t="s">
        <v>1489</v>
      </c>
      <c r="L217" s="39" t="s">
        <v>914</v>
      </c>
      <c r="M217" s="12" t="s">
        <v>1486</v>
      </c>
      <c r="N217" s="39" t="s">
        <v>1376</v>
      </c>
      <c r="O217" s="39" t="s">
        <v>892</v>
      </c>
      <c r="P217" s="13">
        <v>4000</v>
      </c>
      <c r="Q217" s="33"/>
      <c r="R217" s="33"/>
      <c r="S217" s="230" t="s">
        <v>1268</v>
      </c>
      <c r="T217" s="49" t="s">
        <v>656</v>
      </c>
      <c r="U217" s="94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  <c r="AM217" s="78"/>
      <c r="AN217" s="78"/>
      <c r="AO217" s="78"/>
      <c r="AP217" s="78"/>
      <c r="AQ217" s="78"/>
    </row>
    <row r="218" spans="1:43" ht="25.5" customHeight="1">
      <c r="A218" s="6" t="s">
        <v>1552</v>
      </c>
      <c r="B218" s="7">
        <v>2009</v>
      </c>
      <c r="C218" s="7">
        <f t="shared" si="3"/>
        <v>6</v>
      </c>
      <c r="D218" s="8">
        <v>39986</v>
      </c>
      <c r="E218" s="76" t="s">
        <v>657</v>
      </c>
      <c r="F218" s="29" t="s">
        <v>658</v>
      </c>
      <c r="G218" s="37" t="s">
        <v>1206</v>
      </c>
      <c r="H218" s="146">
        <v>59</v>
      </c>
      <c r="I218" s="110" t="s">
        <v>1750</v>
      </c>
      <c r="J218" s="95" t="s">
        <v>1356</v>
      </c>
      <c r="K218" s="95" t="s">
        <v>1489</v>
      </c>
      <c r="L218" s="12" t="s">
        <v>1356</v>
      </c>
      <c r="M218" s="12" t="s">
        <v>1375</v>
      </c>
      <c r="N218" s="12" t="s">
        <v>1376</v>
      </c>
      <c r="O218" s="12" t="s">
        <v>1286</v>
      </c>
      <c r="P218" s="13">
        <v>1500</v>
      </c>
      <c r="Q218" s="10"/>
      <c r="R218" s="10"/>
      <c r="S218" s="230" t="s">
        <v>1268</v>
      </c>
      <c r="T218" s="14" t="s">
        <v>659</v>
      </c>
      <c r="U218" s="77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  <c r="AM218" s="78"/>
      <c r="AN218" s="78"/>
      <c r="AO218" s="78"/>
      <c r="AP218" s="78"/>
      <c r="AQ218" s="78"/>
    </row>
    <row r="219" spans="1:43" ht="25.5" customHeight="1">
      <c r="A219" s="6" t="s">
        <v>1553</v>
      </c>
      <c r="B219" s="7">
        <v>2009</v>
      </c>
      <c r="C219" s="7">
        <f t="shared" si="3"/>
        <v>6</v>
      </c>
      <c r="D219" s="21">
        <v>39986</v>
      </c>
      <c r="E219" s="76" t="s">
        <v>660</v>
      </c>
      <c r="F219" s="29" t="s">
        <v>661</v>
      </c>
      <c r="G219" s="37" t="s">
        <v>1749</v>
      </c>
      <c r="H219" s="145">
        <v>53</v>
      </c>
      <c r="I219" s="110" t="s">
        <v>1364</v>
      </c>
      <c r="J219" s="95" t="s">
        <v>1299</v>
      </c>
      <c r="K219" s="95" t="s">
        <v>1299</v>
      </c>
      <c r="L219" s="12" t="s">
        <v>662</v>
      </c>
      <c r="M219" s="12" t="s">
        <v>1375</v>
      </c>
      <c r="N219" s="12" t="s">
        <v>1376</v>
      </c>
      <c r="O219" s="12" t="s">
        <v>1420</v>
      </c>
      <c r="P219" s="13">
        <v>3400</v>
      </c>
      <c r="Q219" s="10"/>
      <c r="R219" s="10"/>
      <c r="S219" s="230" t="s">
        <v>1421</v>
      </c>
      <c r="T219" s="14" t="s">
        <v>1421</v>
      </c>
      <c r="U219" s="77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Q219" s="78"/>
    </row>
    <row r="220" spans="1:43" ht="25.5" customHeight="1">
      <c r="A220" s="6" t="s">
        <v>1554</v>
      </c>
      <c r="B220" s="7">
        <v>2009</v>
      </c>
      <c r="C220" s="7">
        <f t="shared" si="3"/>
        <v>6</v>
      </c>
      <c r="D220" s="8">
        <v>39986</v>
      </c>
      <c r="E220" s="76" t="s">
        <v>663</v>
      </c>
      <c r="F220" s="29" t="s">
        <v>664</v>
      </c>
      <c r="G220" s="37" t="s">
        <v>1206</v>
      </c>
      <c r="H220" s="146">
        <v>25</v>
      </c>
      <c r="I220" s="110" t="s">
        <v>1750</v>
      </c>
      <c r="J220" s="95" t="s">
        <v>1752</v>
      </c>
      <c r="K220" s="95" t="s">
        <v>1489</v>
      </c>
      <c r="L220" s="12" t="s">
        <v>1296</v>
      </c>
      <c r="M220" s="12" t="s">
        <v>1487</v>
      </c>
      <c r="N220" s="12" t="s">
        <v>1376</v>
      </c>
      <c r="O220" s="12" t="s">
        <v>1601</v>
      </c>
      <c r="P220" s="22">
        <v>2000</v>
      </c>
      <c r="Q220" s="10"/>
      <c r="R220" s="10"/>
      <c r="S220" s="230" t="s">
        <v>1270</v>
      </c>
      <c r="T220" s="14" t="s">
        <v>1270</v>
      </c>
      <c r="U220" s="77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  <c r="AM220" s="78"/>
      <c r="AN220" s="78"/>
      <c r="AO220" s="78"/>
      <c r="AP220" s="78"/>
      <c r="AQ220" s="78"/>
    </row>
    <row r="221" spans="1:43" ht="25.5" customHeight="1">
      <c r="A221" s="6" t="s">
        <v>1555</v>
      </c>
      <c r="B221" s="7">
        <v>2009</v>
      </c>
      <c r="C221" s="7">
        <f t="shared" si="3"/>
        <v>6</v>
      </c>
      <c r="D221" s="21">
        <v>39986</v>
      </c>
      <c r="E221" s="76" t="s">
        <v>665</v>
      </c>
      <c r="F221" s="29" t="s">
        <v>666</v>
      </c>
      <c r="G221" s="37" t="s">
        <v>1749</v>
      </c>
      <c r="H221" s="145">
        <v>48</v>
      </c>
      <c r="I221" s="110" t="s">
        <v>1750</v>
      </c>
      <c r="J221" s="95" t="s">
        <v>1174</v>
      </c>
      <c r="K221" s="95" t="s">
        <v>1489</v>
      </c>
      <c r="L221" s="12" t="s">
        <v>1174</v>
      </c>
      <c r="M221" s="12" t="s">
        <v>1375</v>
      </c>
      <c r="N221" s="12" t="s">
        <v>1376</v>
      </c>
      <c r="O221" s="12" t="s">
        <v>1382</v>
      </c>
      <c r="P221" s="13">
        <v>2500</v>
      </c>
      <c r="Q221" s="10"/>
      <c r="R221" s="10"/>
      <c r="S221" s="230" t="s">
        <v>1527</v>
      </c>
      <c r="T221" s="14" t="s">
        <v>667</v>
      </c>
      <c r="U221" s="77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  <c r="AM221" s="78"/>
      <c r="AN221" s="78"/>
      <c r="AO221" s="78"/>
      <c r="AP221" s="78"/>
      <c r="AQ221" s="78"/>
    </row>
    <row r="222" spans="1:43" ht="25.5" customHeight="1" thickBot="1">
      <c r="A222" s="6" t="s">
        <v>1556</v>
      </c>
      <c r="B222" s="7">
        <v>2009</v>
      </c>
      <c r="C222" s="7">
        <f t="shared" si="3"/>
        <v>6</v>
      </c>
      <c r="D222" s="21">
        <v>39988</v>
      </c>
      <c r="E222" s="76" t="s">
        <v>668</v>
      </c>
      <c r="F222" s="29" t="s">
        <v>669</v>
      </c>
      <c r="G222" s="37" t="s">
        <v>1749</v>
      </c>
      <c r="H222" s="146">
        <v>38</v>
      </c>
      <c r="I222" s="110" t="s">
        <v>1750</v>
      </c>
      <c r="J222" s="95" t="s">
        <v>1752</v>
      </c>
      <c r="K222" s="95" t="s">
        <v>1489</v>
      </c>
      <c r="L222" s="12" t="s">
        <v>1764</v>
      </c>
      <c r="M222" s="12" t="s">
        <v>1746</v>
      </c>
      <c r="N222" s="12" t="s">
        <v>1376</v>
      </c>
      <c r="O222" s="12" t="s">
        <v>241</v>
      </c>
      <c r="P222" s="13">
        <v>6000</v>
      </c>
      <c r="Q222" s="10"/>
      <c r="R222" s="10"/>
      <c r="S222" s="230" t="s">
        <v>1268</v>
      </c>
      <c r="T222" s="14" t="s">
        <v>670</v>
      </c>
      <c r="U222" s="77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</row>
    <row r="223" spans="1:43" ht="25.5" customHeight="1">
      <c r="A223" s="6" t="s">
        <v>1557</v>
      </c>
      <c r="B223" s="7">
        <v>2009</v>
      </c>
      <c r="C223" s="7">
        <f t="shared" si="3"/>
        <v>6</v>
      </c>
      <c r="D223" s="21">
        <v>39988</v>
      </c>
      <c r="E223" s="76" t="s">
        <v>671</v>
      </c>
      <c r="F223" s="29" t="s">
        <v>672</v>
      </c>
      <c r="G223" s="37" t="s">
        <v>1749</v>
      </c>
      <c r="H223" s="146">
        <v>47</v>
      </c>
      <c r="I223" s="110" t="s">
        <v>1364</v>
      </c>
      <c r="J223" s="95" t="s">
        <v>1761</v>
      </c>
      <c r="K223" s="95" t="s">
        <v>1489</v>
      </c>
      <c r="L223" s="95" t="s">
        <v>1761</v>
      </c>
      <c r="M223" s="95" t="s">
        <v>1375</v>
      </c>
      <c r="N223" s="95" t="s">
        <v>1376</v>
      </c>
      <c r="O223" s="67" t="s">
        <v>1420</v>
      </c>
      <c r="P223" s="13">
        <v>2800</v>
      </c>
      <c r="Q223" s="10"/>
      <c r="R223" s="10"/>
      <c r="S223" s="230" t="s">
        <v>1421</v>
      </c>
      <c r="T223" s="96" t="s">
        <v>1421</v>
      </c>
      <c r="U223" s="77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  <c r="AM223" s="78"/>
      <c r="AN223" s="78"/>
      <c r="AO223" s="78"/>
      <c r="AP223" s="78"/>
      <c r="AQ223" s="78"/>
    </row>
    <row r="224" spans="1:43" ht="25.5" customHeight="1">
      <c r="A224" s="6" t="s">
        <v>1558</v>
      </c>
      <c r="B224" s="7">
        <v>2009</v>
      </c>
      <c r="C224" s="7">
        <f t="shared" si="3"/>
        <v>6</v>
      </c>
      <c r="D224" s="21">
        <v>39988</v>
      </c>
      <c r="E224" s="76" t="s">
        <v>673</v>
      </c>
      <c r="F224" s="29" t="s">
        <v>674</v>
      </c>
      <c r="G224" s="37" t="s">
        <v>1749</v>
      </c>
      <c r="H224" s="146">
        <v>55</v>
      </c>
      <c r="I224" s="110" t="s">
        <v>1364</v>
      </c>
      <c r="J224" s="95" t="s">
        <v>1174</v>
      </c>
      <c r="K224" s="95" t="s">
        <v>1489</v>
      </c>
      <c r="L224" s="12" t="s">
        <v>1174</v>
      </c>
      <c r="M224" s="12" t="s">
        <v>1375</v>
      </c>
      <c r="N224" s="12" t="s">
        <v>1376</v>
      </c>
      <c r="O224" s="12" t="s">
        <v>1420</v>
      </c>
      <c r="P224" s="13">
        <v>2500</v>
      </c>
      <c r="Q224" s="10"/>
      <c r="R224" s="10"/>
      <c r="S224" s="230" t="s">
        <v>1421</v>
      </c>
      <c r="T224" s="14" t="s">
        <v>1421</v>
      </c>
      <c r="U224" s="77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</row>
    <row r="225" spans="1:43" ht="25.5" customHeight="1">
      <c r="A225" s="6" t="s">
        <v>1559</v>
      </c>
      <c r="B225" s="7">
        <v>2009</v>
      </c>
      <c r="C225" s="7">
        <f t="shared" si="3"/>
        <v>6</v>
      </c>
      <c r="D225" s="21">
        <v>39989</v>
      </c>
      <c r="E225" s="76" t="s">
        <v>675</v>
      </c>
      <c r="F225" s="29" t="s">
        <v>676</v>
      </c>
      <c r="G225" s="37" t="s">
        <v>1749</v>
      </c>
      <c r="H225" s="145">
        <v>45</v>
      </c>
      <c r="I225" s="110" t="s">
        <v>160</v>
      </c>
      <c r="J225" s="95" t="s">
        <v>1760</v>
      </c>
      <c r="K225" s="95" t="s">
        <v>1489</v>
      </c>
      <c r="L225" s="12" t="s">
        <v>1760</v>
      </c>
      <c r="M225" s="12" t="s">
        <v>1375</v>
      </c>
      <c r="N225" s="12" t="s">
        <v>1376</v>
      </c>
      <c r="O225" s="12" t="s">
        <v>1420</v>
      </c>
      <c r="P225" s="13">
        <v>6550</v>
      </c>
      <c r="Q225" s="10"/>
      <c r="R225" s="10"/>
      <c r="S225" s="230" t="s">
        <v>1421</v>
      </c>
      <c r="T225" s="96" t="s">
        <v>1421</v>
      </c>
      <c r="U225" s="77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  <c r="AM225" s="78"/>
      <c r="AN225" s="78"/>
      <c r="AO225" s="78"/>
      <c r="AP225" s="78"/>
      <c r="AQ225" s="78"/>
    </row>
    <row r="226" spans="1:43" ht="25.5" customHeight="1">
      <c r="A226" s="6" t="s">
        <v>1560</v>
      </c>
      <c r="B226" s="7">
        <v>2009</v>
      </c>
      <c r="C226" s="7">
        <f t="shared" si="3"/>
        <v>6</v>
      </c>
      <c r="D226" s="21">
        <v>39990</v>
      </c>
      <c r="E226" s="76" t="s">
        <v>677</v>
      </c>
      <c r="F226" s="29" t="s">
        <v>678</v>
      </c>
      <c r="G226" s="11" t="s">
        <v>1749</v>
      </c>
      <c r="H226" s="146">
        <v>72</v>
      </c>
      <c r="I226" s="110" t="s">
        <v>1364</v>
      </c>
      <c r="J226" s="95" t="s">
        <v>679</v>
      </c>
      <c r="K226" s="95" t="s">
        <v>679</v>
      </c>
      <c r="L226" s="12" t="s">
        <v>680</v>
      </c>
      <c r="M226" s="12" t="s">
        <v>1375</v>
      </c>
      <c r="N226" s="12" t="s">
        <v>1376</v>
      </c>
      <c r="O226" s="12" t="s">
        <v>1420</v>
      </c>
      <c r="P226" s="13">
        <v>3550</v>
      </c>
      <c r="Q226" s="10"/>
      <c r="R226" s="10"/>
      <c r="S226" s="230" t="s">
        <v>1421</v>
      </c>
      <c r="T226" s="26" t="s">
        <v>1421</v>
      </c>
      <c r="U226" s="77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  <c r="AM226" s="78"/>
      <c r="AN226" s="78"/>
      <c r="AO226" s="78"/>
      <c r="AP226" s="78"/>
      <c r="AQ226" s="78"/>
    </row>
    <row r="227" spans="1:43" ht="25.5" customHeight="1">
      <c r="A227" s="6" t="s">
        <v>1561</v>
      </c>
      <c r="B227" s="7">
        <v>2009</v>
      </c>
      <c r="C227" s="7">
        <f t="shared" si="3"/>
        <v>6</v>
      </c>
      <c r="D227" s="21">
        <v>39990</v>
      </c>
      <c r="E227" s="76" t="s">
        <v>681</v>
      </c>
      <c r="F227" s="29" t="s">
        <v>682</v>
      </c>
      <c r="G227" s="11" t="s">
        <v>1749</v>
      </c>
      <c r="H227" s="146">
        <v>64</v>
      </c>
      <c r="I227" s="110" t="s">
        <v>1364</v>
      </c>
      <c r="J227" s="95" t="s">
        <v>1007</v>
      </c>
      <c r="K227" s="95" t="s">
        <v>1007</v>
      </c>
      <c r="L227" s="95" t="s">
        <v>1736</v>
      </c>
      <c r="M227" s="12" t="s">
        <v>1375</v>
      </c>
      <c r="N227" s="95" t="s">
        <v>1376</v>
      </c>
      <c r="O227" s="12" t="s">
        <v>1420</v>
      </c>
      <c r="P227" s="13">
        <v>3400</v>
      </c>
      <c r="Q227" s="10"/>
      <c r="R227" s="10"/>
      <c r="S227" s="230" t="s">
        <v>1421</v>
      </c>
      <c r="T227" s="14" t="s">
        <v>1421</v>
      </c>
      <c r="U227" s="77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  <c r="AM227" s="78"/>
      <c r="AN227" s="78"/>
      <c r="AO227" s="78"/>
      <c r="AP227" s="78"/>
      <c r="AQ227" s="78"/>
    </row>
    <row r="228" spans="1:43" ht="25.5" customHeight="1">
      <c r="A228" s="6" t="s">
        <v>1562</v>
      </c>
      <c r="B228" s="7">
        <v>2009</v>
      </c>
      <c r="C228" s="7">
        <f t="shared" si="3"/>
        <v>6</v>
      </c>
      <c r="D228" s="21">
        <v>39994</v>
      </c>
      <c r="E228" s="76" t="s">
        <v>683</v>
      </c>
      <c r="F228" s="29" t="s">
        <v>684</v>
      </c>
      <c r="G228" s="37" t="s">
        <v>1749</v>
      </c>
      <c r="H228" s="146">
        <v>26</v>
      </c>
      <c r="I228" s="110" t="s">
        <v>1750</v>
      </c>
      <c r="J228" s="95" t="s">
        <v>916</v>
      </c>
      <c r="K228" s="95" t="s">
        <v>916</v>
      </c>
      <c r="L228" s="12" t="s">
        <v>916</v>
      </c>
      <c r="M228" s="12" t="s">
        <v>1373</v>
      </c>
      <c r="N228" s="12" t="s">
        <v>1376</v>
      </c>
      <c r="O228" s="12" t="s">
        <v>1697</v>
      </c>
      <c r="P228" s="13">
        <v>5000</v>
      </c>
      <c r="Q228" s="10"/>
      <c r="R228" s="10"/>
      <c r="S228" s="230" t="s">
        <v>1268</v>
      </c>
      <c r="T228" s="14" t="s">
        <v>727</v>
      </c>
      <c r="U228" s="77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  <c r="AM228" s="78"/>
      <c r="AN228" s="78"/>
      <c r="AO228" s="78"/>
      <c r="AP228" s="78"/>
      <c r="AQ228" s="78"/>
    </row>
    <row r="229" spans="1:43" ht="25.5" customHeight="1">
      <c r="A229" s="6" t="s">
        <v>1563</v>
      </c>
      <c r="B229" s="7">
        <v>2009</v>
      </c>
      <c r="C229" s="7">
        <f t="shared" si="3"/>
        <v>7</v>
      </c>
      <c r="D229" s="21">
        <v>39996</v>
      </c>
      <c r="E229" s="76">
        <v>3136</v>
      </c>
      <c r="F229" s="29" t="s">
        <v>685</v>
      </c>
      <c r="G229" s="11" t="s">
        <v>1749</v>
      </c>
      <c r="H229" s="146">
        <v>26</v>
      </c>
      <c r="I229" s="110" t="s">
        <v>1364</v>
      </c>
      <c r="J229" s="95" t="s">
        <v>1760</v>
      </c>
      <c r="K229" s="95" t="s">
        <v>1489</v>
      </c>
      <c r="L229" s="12" t="s">
        <v>1760</v>
      </c>
      <c r="M229" s="12" t="s">
        <v>1375</v>
      </c>
      <c r="N229" s="12" t="s">
        <v>1376</v>
      </c>
      <c r="O229" s="12" t="s">
        <v>1420</v>
      </c>
      <c r="P229" s="13">
        <v>3400</v>
      </c>
      <c r="Q229" s="10"/>
      <c r="R229" s="10"/>
      <c r="S229" s="230" t="s">
        <v>1421</v>
      </c>
      <c r="T229" s="14" t="s">
        <v>1421</v>
      </c>
      <c r="U229" s="77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  <c r="AM229" s="78"/>
      <c r="AN229" s="78"/>
      <c r="AO229" s="78"/>
      <c r="AP229" s="78"/>
      <c r="AQ229" s="78"/>
    </row>
    <row r="230" spans="1:43" ht="25.5" customHeight="1">
      <c r="A230" s="6" t="s">
        <v>1564</v>
      </c>
      <c r="B230" s="7">
        <v>2009</v>
      </c>
      <c r="C230" s="7">
        <f t="shared" si="3"/>
        <v>7</v>
      </c>
      <c r="D230" s="21">
        <v>39996</v>
      </c>
      <c r="E230" s="76" t="s">
        <v>686</v>
      </c>
      <c r="F230" s="29" t="s">
        <v>687</v>
      </c>
      <c r="G230" s="11" t="s">
        <v>1749</v>
      </c>
      <c r="H230" s="146">
        <v>37</v>
      </c>
      <c r="I230" s="110" t="s">
        <v>1750</v>
      </c>
      <c r="J230" s="95" t="s">
        <v>1703</v>
      </c>
      <c r="K230" s="95" t="s">
        <v>1614</v>
      </c>
      <c r="L230" s="12" t="s">
        <v>688</v>
      </c>
      <c r="M230" s="12" t="s">
        <v>1487</v>
      </c>
      <c r="N230" s="12" t="s">
        <v>1376</v>
      </c>
      <c r="O230" s="12" t="s">
        <v>333</v>
      </c>
      <c r="P230" s="31">
        <v>4000</v>
      </c>
      <c r="Q230" s="10"/>
      <c r="R230" s="10"/>
      <c r="S230" s="230" t="s">
        <v>1297</v>
      </c>
      <c r="T230" s="14" t="s">
        <v>689</v>
      </c>
      <c r="U230" s="77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  <c r="AM230" s="78"/>
      <c r="AN230" s="78"/>
      <c r="AO230" s="78"/>
      <c r="AP230" s="78"/>
      <c r="AQ230" s="78"/>
    </row>
    <row r="231" spans="1:43" ht="25.5" customHeight="1">
      <c r="A231" s="6" t="s">
        <v>1565</v>
      </c>
      <c r="B231" s="7">
        <v>2009</v>
      </c>
      <c r="C231" s="7">
        <f t="shared" si="3"/>
        <v>7</v>
      </c>
      <c r="D231" s="21">
        <v>40001</v>
      </c>
      <c r="E231" s="76" t="s">
        <v>690</v>
      </c>
      <c r="F231" s="10" t="s">
        <v>691</v>
      </c>
      <c r="G231" s="37" t="s">
        <v>1749</v>
      </c>
      <c r="H231" s="145">
        <v>35</v>
      </c>
      <c r="I231" s="110" t="s">
        <v>1750</v>
      </c>
      <c r="J231" s="95" t="s">
        <v>1004</v>
      </c>
      <c r="K231" s="95" t="s">
        <v>1489</v>
      </c>
      <c r="L231" s="12" t="s">
        <v>1605</v>
      </c>
      <c r="M231" s="12" t="s">
        <v>1373</v>
      </c>
      <c r="N231" s="12" t="s">
        <v>1376</v>
      </c>
      <c r="O231" s="12" t="s">
        <v>1602</v>
      </c>
      <c r="P231" s="13">
        <v>4000</v>
      </c>
      <c r="Q231" s="10"/>
      <c r="R231" s="10"/>
      <c r="S231" s="230" t="s">
        <v>1268</v>
      </c>
      <c r="T231" s="96" t="s">
        <v>466</v>
      </c>
      <c r="U231" s="77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  <c r="AM231" s="78"/>
      <c r="AN231" s="78"/>
      <c r="AO231" s="78"/>
      <c r="AP231" s="78"/>
      <c r="AQ231" s="78"/>
    </row>
    <row r="232" spans="1:43" ht="25.5" customHeight="1">
      <c r="A232" s="6" t="s">
        <v>1566</v>
      </c>
      <c r="B232" s="7">
        <v>2009</v>
      </c>
      <c r="C232" s="7">
        <f t="shared" si="3"/>
        <v>7</v>
      </c>
      <c r="D232" s="21">
        <v>40004</v>
      </c>
      <c r="E232" s="76" t="s">
        <v>692</v>
      </c>
      <c r="F232" s="10" t="s">
        <v>693</v>
      </c>
      <c r="G232" s="37" t="s">
        <v>1749</v>
      </c>
      <c r="H232" s="146">
        <v>80</v>
      </c>
      <c r="I232" s="110" t="s">
        <v>1750</v>
      </c>
      <c r="J232" s="95" t="s">
        <v>1752</v>
      </c>
      <c r="K232" s="95" t="s">
        <v>1489</v>
      </c>
      <c r="L232" s="12" t="s">
        <v>1763</v>
      </c>
      <c r="M232" s="12" t="s">
        <v>1487</v>
      </c>
      <c r="N232" s="12" t="s">
        <v>1376</v>
      </c>
      <c r="O232" s="12" t="s">
        <v>241</v>
      </c>
      <c r="P232" s="13">
        <v>1000</v>
      </c>
      <c r="Q232" s="10"/>
      <c r="R232" s="10"/>
      <c r="S232" s="230" t="s">
        <v>1270</v>
      </c>
      <c r="T232" s="14" t="s">
        <v>271</v>
      </c>
      <c r="U232" s="77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  <c r="AM232" s="78"/>
      <c r="AN232" s="78"/>
      <c r="AO232" s="78"/>
      <c r="AP232" s="78"/>
      <c r="AQ232" s="78"/>
    </row>
    <row r="233" spans="1:43" ht="25.5" customHeight="1">
      <c r="A233" s="6" t="s">
        <v>1567</v>
      </c>
      <c r="B233" s="7">
        <v>2009</v>
      </c>
      <c r="C233" s="7">
        <f t="shared" si="3"/>
        <v>7</v>
      </c>
      <c r="D233" s="21">
        <v>40007</v>
      </c>
      <c r="E233" s="76" t="s">
        <v>694</v>
      </c>
      <c r="F233" s="29" t="s">
        <v>695</v>
      </c>
      <c r="G233" s="37" t="s">
        <v>1749</v>
      </c>
      <c r="H233" s="145">
        <v>41</v>
      </c>
      <c r="I233" s="110" t="s">
        <v>1750</v>
      </c>
      <c r="J233" s="95" t="s">
        <v>1757</v>
      </c>
      <c r="K233" s="95" t="s">
        <v>1489</v>
      </c>
      <c r="L233" s="95" t="s">
        <v>1757</v>
      </c>
      <c r="M233" s="12" t="s">
        <v>1486</v>
      </c>
      <c r="N233" s="95" t="s">
        <v>1376</v>
      </c>
      <c r="O233" s="12" t="s">
        <v>892</v>
      </c>
      <c r="P233" s="13">
        <v>3500</v>
      </c>
      <c r="Q233" s="11"/>
      <c r="R233" s="11"/>
      <c r="S233" s="230" t="s">
        <v>1268</v>
      </c>
      <c r="T233" s="97" t="s">
        <v>728</v>
      </c>
      <c r="U233" s="77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  <c r="AM233" s="78"/>
      <c r="AN233" s="78"/>
      <c r="AO233" s="78"/>
      <c r="AP233" s="78"/>
      <c r="AQ233" s="78"/>
    </row>
    <row r="234" spans="1:43" ht="25.5" customHeight="1">
      <c r="A234" s="6" t="s">
        <v>1568</v>
      </c>
      <c r="B234" s="7">
        <v>2009</v>
      </c>
      <c r="C234" s="7">
        <f t="shared" si="3"/>
        <v>7</v>
      </c>
      <c r="D234" s="21">
        <v>40007</v>
      </c>
      <c r="E234" s="76" t="s">
        <v>696</v>
      </c>
      <c r="F234" s="10" t="s">
        <v>697</v>
      </c>
      <c r="G234" s="37" t="s">
        <v>1206</v>
      </c>
      <c r="H234" s="145">
        <v>71</v>
      </c>
      <c r="I234" s="110" t="s">
        <v>1364</v>
      </c>
      <c r="J234" s="95" t="s">
        <v>1760</v>
      </c>
      <c r="K234" s="95" t="s">
        <v>1489</v>
      </c>
      <c r="L234" s="12" t="s">
        <v>1279</v>
      </c>
      <c r="M234" s="12" t="s">
        <v>1487</v>
      </c>
      <c r="N234" s="12" t="s">
        <v>1376</v>
      </c>
      <c r="O234" s="12" t="s">
        <v>1420</v>
      </c>
      <c r="P234" s="13">
        <v>3550</v>
      </c>
      <c r="Q234" s="10"/>
      <c r="R234" s="10"/>
      <c r="S234" s="230" t="s">
        <v>1421</v>
      </c>
      <c r="T234" s="14" t="s">
        <v>1421</v>
      </c>
      <c r="U234" s="77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  <c r="AM234" s="78"/>
      <c r="AN234" s="78"/>
      <c r="AO234" s="78"/>
      <c r="AP234" s="78"/>
      <c r="AQ234" s="78"/>
    </row>
    <row r="235" spans="1:43" ht="25.5" customHeight="1">
      <c r="A235" s="6" t="s">
        <v>1569</v>
      </c>
      <c r="B235" s="7">
        <v>2009</v>
      </c>
      <c r="C235" s="7">
        <f t="shared" si="3"/>
        <v>7</v>
      </c>
      <c r="D235" s="21">
        <v>40007</v>
      </c>
      <c r="E235" s="76" t="s">
        <v>698</v>
      </c>
      <c r="F235" s="10" t="s">
        <v>699</v>
      </c>
      <c r="G235" s="37" t="s">
        <v>1749</v>
      </c>
      <c r="H235" s="146">
        <v>23</v>
      </c>
      <c r="I235" s="110" t="s">
        <v>1750</v>
      </c>
      <c r="J235" s="95" t="s">
        <v>1755</v>
      </c>
      <c r="K235" s="95" t="s">
        <v>1489</v>
      </c>
      <c r="L235" s="12" t="s">
        <v>1174</v>
      </c>
      <c r="M235" s="12" t="s">
        <v>1375</v>
      </c>
      <c r="N235" s="12" t="s">
        <v>1376</v>
      </c>
      <c r="O235" s="12" t="s">
        <v>1382</v>
      </c>
      <c r="P235" s="13">
        <v>4000</v>
      </c>
      <c r="Q235" s="10"/>
      <c r="R235" s="10"/>
      <c r="S235" s="230" t="s">
        <v>1268</v>
      </c>
      <c r="T235" s="96" t="s">
        <v>700</v>
      </c>
      <c r="U235" s="77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  <c r="AJ235" s="78"/>
      <c r="AK235" s="78"/>
      <c r="AL235" s="78"/>
      <c r="AM235" s="78"/>
      <c r="AN235" s="78"/>
      <c r="AO235" s="78"/>
      <c r="AP235" s="78"/>
      <c r="AQ235" s="78"/>
    </row>
    <row r="236" spans="1:43" ht="25.5" customHeight="1">
      <c r="A236" s="6" t="s">
        <v>1570</v>
      </c>
      <c r="B236" s="7">
        <v>2009</v>
      </c>
      <c r="C236" s="7">
        <f t="shared" si="3"/>
        <v>7</v>
      </c>
      <c r="D236" s="21">
        <v>40007</v>
      </c>
      <c r="E236" s="76" t="s">
        <v>701</v>
      </c>
      <c r="F236" s="10" t="s">
        <v>702</v>
      </c>
      <c r="G236" s="11" t="s">
        <v>1749</v>
      </c>
      <c r="H236" s="145">
        <v>34</v>
      </c>
      <c r="I236" s="110" t="s">
        <v>1364</v>
      </c>
      <c r="J236" s="95" t="s">
        <v>1295</v>
      </c>
      <c r="K236" s="95" t="s">
        <v>1489</v>
      </c>
      <c r="L236" s="12" t="s">
        <v>1295</v>
      </c>
      <c r="M236" s="12" t="s">
        <v>1375</v>
      </c>
      <c r="N236" s="12" t="s">
        <v>1376</v>
      </c>
      <c r="O236" s="12" t="s">
        <v>1420</v>
      </c>
      <c r="P236" s="13">
        <v>3550</v>
      </c>
      <c r="Q236" s="10"/>
      <c r="R236" s="10"/>
      <c r="S236" s="230" t="s">
        <v>1421</v>
      </c>
      <c r="T236" s="96" t="s">
        <v>1421</v>
      </c>
      <c r="U236" s="94"/>
      <c r="V236" s="98"/>
      <c r="W236" s="98"/>
      <c r="X236" s="98"/>
      <c r="Y236" s="98"/>
      <c r="Z236" s="98"/>
      <c r="AA236" s="78"/>
      <c r="AB236" s="78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  <c r="AM236" s="78"/>
      <c r="AN236" s="78"/>
      <c r="AO236" s="78"/>
      <c r="AP236" s="78"/>
      <c r="AQ236" s="78"/>
    </row>
    <row r="237" spans="1:43" ht="25.5" customHeight="1">
      <c r="A237" s="6" t="s">
        <v>1571</v>
      </c>
      <c r="B237" s="7">
        <v>2009</v>
      </c>
      <c r="C237" s="7">
        <f t="shared" si="3"/>
        <v>7</v>
      </c>
      <c r="D237" s="21">
        <v>40007</v>
      </c>
      <c r="E237" s="76" t="s">
        <v>703</v>
      </c>
      <c r="F237" s="10" t="s">
        <v>704</v>
      </c>
      <c r="G237" s="37" t="s">
        <v>1749</v>
      </c>
      <c r="H237" s="145">
        <v>26</v>
      </c>
      <c r="I237" s="110" t="s">
        <v>1750</v>
      </c>
      <c r="J237" s="95" t="s">
        <v>1317</v>
      </c>
      <c r="K237" s="95" t="s">
        <v>1739</v>
      </c>
      <c r="L237" s="12" t="s">
        <v>1203</v>
      </c>
      <c r="M237" s="12" t="s">
        <v>1746</v>
      </c>
      <c r="N237" s="12" t="s">
        <v>1376</v>
      </c>
      <c r="O237" s="12" t="s">
        <v>1288</v>
      </c>
      <c r="P237" s="13">
        <v>3000</v>
      </c>
      <c r="Q237" s="10"/>
      <c r="R237" s="10"/>
      <c r="S237" s="230" t="s">
        <v>1527</v>
      </c>
      <c r="T237" s="96" t="s">
        <v>1527</v>
      </c>
      <c r="U237" s="99"/>
      <c r="V237" s="100"/>
      <c r="W237" s="100"/>
      <c r="X237" s="100"/>
      <c r="Y237" s="100"/>
      <c r="Z237" s="100"/>
      <c r="AA237" s="78"/>
      <c r="AB237" s="78"/>
      <c r="AC237" s="78"/>
      <c r="AD237" s="78"/>
      <c r="AE237" s="78"/>
      <c r="AF237" s="78"/>
      <c r="AG237" s="78"/>
      <c r="AH237" s="78"/>
      <c r="AI237" s="78"/>
      <c r="AJ237" s="78"/>
      <c r="AK237" s="78"/>
      <c r="AL237" s="78"/>
      <c r="AM237" s="78"/>
      <c r="AN237" s="78"/>
      <c r="AO237" s="78"/>
      <c r="AP237" s="78"/>
      <c r="AQ237" s="78"/>
    </row>
    <row r="238" spans="1:43" ht="25.5" customHeight="1">
      <c r="A238" s="6" t="s">
        <v>1572</v>
      </c>
      <c r="B238" s="7">
        <v>2009</v>
      </c>
      <c r="C238" s="7">
        <f t="shared" si="3"/>
        <v>7</v>
      </c>
      <c r="D238" s="8">
        <v>40008</v>
      </c>
      <c r="E238" s="76" t="s">
        <v>705</v>
      </c>
      <c r="F238" s="29" t="s">
        <v>716</v>
      </c>
      <c r="G238" s="37" t="s">
        <v>1749</v>
      </c>
      <c r="H238" s="146">
        <v>10</v>
      </c>
      <c r="I238" s="110" t="s">
        <v>1750</v>
      </c>
      <c r="J238" s="95" t="s">
        <v>1760</v>
      </c>
      <c r="K238" s="95" t="s">
        <v>1489</v>
      </c>
      <c r="L238" s="12" t="s">
        <v>908</v>
      </c>
      <c r="M238" s="12" t="s">
        <v>1373</v>
      </c>
      <c r="N238" s="12" t="s">
        <v>1376</v>
      </c>
      <c r="O238" s="12" t="s">
        <v>1158</v>
      </c>
      <c r="P238" s="13">
        <v>4000</v>
      </c>
      <c r="Q238" s="10"/>
      <c r="R238" s="10"/>
      <c r="S238" s="230" t="s">
        <v>1320</v>
      </c>
      <c r="T238" s="96" t="s">
        <v>1320</v>
      </c>
      <c r="U238" s="94"/>
      <c r="V238" s="98"/>
      <c r="W238" s="98"/>
      <c r="X238" s="98"/>
      <c r="Y238" s="98"/>
      <c r="Z238" s="98"/>
      <c r="AA238" s="78"/>
      <c r="AB238" s="78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  <c r="AM238" s="78"/>
      <c r="AN238" s="78"/>
      <c r="AO238" s="78"/>
      <c r="AP238" s="78"/>
      <c r="AQ238" s="78"/>
    </row>
    <row r="239" spans="1:43" ht="25.5" customHeight="1">
      <c r="A239" s="6" t="s">
        <v>1573</v>
      </c>
      <c r="B239" s="7">
        <v>2009</v>
      </c>
      <c r="C239" s="7">
        <f t="shared" si="3"/>
        <v>7</v>
      </c>
      <c r="D239" s="21">
        <v>40008</v>
      </c>
      <c r="E239" s="76" t="s">
        <v>717</v>
      </c>
      <c r="F239" s="29" t="s">
        <v>718</v>
      </c>
      <c r="G239" s="37" t="s">
        <v>1749</v>
      </c>
      <c r="H239" s="145">
        <v>21</v>
      </c>
      <c r="I239" s="110" t="s">
        <v>1750</v>
      </c>
      <c r="J239" s="95" t="s">
        <v>1471</v>
      </c>
      <c r="K239" s="95" t="s">
        <v>1489</v>
      </c>
      <c r="L239" s="30" t="s">
        <v>1728</v>
      </c>
      <c r="M239" s="12" t="s">
        <v>1375</v>
      </c>
      <c r="N239" s="12" t="s">
        <v>1376</v>
      </c>
      <c r="O239" s="12" t="s">
        <v>1160</v>
      </c>
      <c r="P239" s="13">
        <v>3000</v>
      </c>
      <c r="Q239" s="10"/>
      <c r="R239" s="10"/>
      <c r="S239" s="230" t="s">
        <v>1268</v>
      </c>
      <c r="T239" s="14" t="s">
        <v>730</v>
      </c>
      <c r="U239" s="77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  <c r="AJ239" s="78"/>
      <c r="AK239" s="78"/>
      <c r="AL239" s="78"/>
      <c r="AM239" s="78"/>
      <c r="AN239" s="78"/>
      <c r="AO239" s="78"/>
      <c r="AP239" s="78"/>
      <c r="AQ239" s="78"/>
    </row>
    <row r="240" spans="1:43" ht="25.5" customHeight="1">
      <c r="A240" s="6" t="s">
        <v>1574</v>
      </c>
      <c r="B240" s="7">
        <v>2009</v>
      </c>
      <c r="C240" s="7">
        <f t="shared" si="3"/>
        <v>7</v>
      </c>
      <c r="D240" s="8">
        <v>40009</v>
      </c>
      <c r="E240" s="76" t="s">
        <v>719</v>
      </c>
      <c r="F240" s="29" t="s">
        <v>720</v>
      </c>
      <c r="G240" s="11" t="s">
        <v>1749</v>
      </c>
      <c r="H240" s="145">
        <v>16</v>
      </c>
      <c r="I240" s="110" t="s">
        <v>1750</v>
      </c>
      <c r="J240" s="95" t="s">
        <v>914</v>
      </c>
      <c r="K240" s="95" t="s">
        <v>1489</v>
      </c>
      <c r="L240" s="12" t="s">
        <v>914</v>
      </c>
      <c r="M240" s="12" t="s">
        <v>1487</v>
      </c>
      <c r="N240" s="12" t="s">
        <v>1376</v>
      </c>
      <c r="O240" s="12" t="s">
        <v>892</v>
      </c>
      <c r="P240" s="22">
        <v>2500</v>
      </c>
      <c r="Q240" s="10"/>
      <c r="R240" s="10"/>
      <c r="S240" s="230" t="s">
        <v>1268</v>
      </c>
      <c r="T240" s="96" t="s">
        <v>132</v>
      </c>
      <c r="U240" s="77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  <c r="AJ240" s="78"/>
      <c r="AK240" s="78"/>
      <c r="AL240" s="78"/>
      <c r="AM240" s="78"/>
      <c r="AN240" s="78"/>
      <c r="AO240" s="78"/>
      <c r="AP240" s="78"/>
      <c r="AQ240" s="78"/>
    </row>
    <row r="241" spans="1:43" ht="25.5" customHeight="1">
      <c r="A241" s="6" t="s">
        <v>1575</v>
      </c>
      <c r="B241" s="7">
        <v>2009</v>
      </c>
      <c r="C241" s="7">
        <f t="shared" si="3"/>
        <v>7</v>
      </c>
      <c r="D241" s="21">
        <v>40010</v>
      </c>
      <c r="E241" s="76" t="s">
        <v>721</v>
      </c>
      <c r="F241" s="29" t="s">
        <v>722</v>
      </c>
      <c r="G241" s="37" t="s">
        <v>1749</v>
      </c>
      <c r="H241" s="146">
        <v>39</v>
      </c>
      <c r="I241" s="110" t="s">
        <v>1364</v>
      </c>
      <c r="J241" s="95" t="s">
        <v>1743</v>
      </c>
      <c r="K241" s="95" t="s">
        <v>1007</v>
      </c>
      <c r="L241" s="12" t="s">
        <v>1743</v>
      </c>
      <c r="M241" s="12" t="s">
        <v>1375</v>
      </c>
      <c r="N241" s="12" t="s">
        <v>1376</v>
      </c>
      <c r="O241" s="12" t="s">
        <v>1420</v>
      </c>
      <c r="P241" s="13">
        <v>2000</v>
      </c>
      <c r="Q241" s="10"/>
      <c r="R241" s="10"/>
      <c r="S241" s="230" t="s">
        <v>1421</v>
      </c>
      <c r="T241" s="14" t="s">
        <v>1421</v>
      </c>
      <c r="U241" s="77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  <c r="AJ241" s="78"/>
      <c r="AK241" s="78"/>
      <c r="AL241" s="78"/>
      <c r="AM241" s="78"/>
      <c r="AN241" s="78"/>
      <c r="AO241" s="78"/>
      <c r="AP241" s="78"/>
      <c r="AQ241" s="78"/>
    </row>
    <row r="242" spans="1:43" ht="25.5" customHeight="1">
      <c r="A242" s="6" t="s">
        <v>1576</v>
      </c>
      <c r="B242" s="7">
        <v>2009</v>
      </c>
      <c r="C242" s="7">
        <f t="shared" si="3"/>
        <v>7</v>
      </c>
      <c r="D242" s="21">
        <v>40010</v>
      </c>
      <c r="E242" s="76" t="s">
        <v>723</v>
      </c>
      <c r="F242" s="29" t="s">
        <v>724</v>
      </c>
      <c r="G242" s="37" t="s">
        <v>1206</v>
      </c>
      <c r="H242" s="145">
        <v>72</v>
      </c>
      <c r="I242" s="261" t="s">
        <v>1750</v>
      </c>
      <c r="J242" s="95" t="s">
        <v>916</v>
      </c>
      <c r="K242" s="95" t="s">
        <v>916</v>
      </c>
      <c r="L242" s="12" t="s">
        <v>726</v>
      </c>
      <c r="M242" s="12" t="s">
        <v>1487</v>
      </c>
      <c r="N242" s="12" t="s">
        <v>1376</v>
      </c>
      <c r="O242" s="12" t="s">
        <v>725</v>
      </c>
      <c r="P242" s="13">
        <v>5000</v>
      </c>
      <c r="Q242" s="10"/>
      <c r="R242" s="10"/>
      <c r="S242" s="230" t="s">
        <v>1268</v>
      </c>
      <c r="T242" s="96" t="s">
        <v>729</v>
      </c>
      <c r="U242" s="77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  <c r="AJ242" s="78"/>
      <c r="AK242" s="78"/>
      <c r="AL242" s="78"/>
      <c r="AM242" s="78"/>
      <c r="AN242" s="78"/>
      <c r="AO242" s="78"/>
      <c r="AP242" s="78"/>
      <c r="AQ242" s="78"/>
    </row>
    <row r="243" spans="1:43" ht="25.5" customHeight="1">
      <c r="A243" s="6" t="s">
        <v>1577</v>
      </c>
      <c r="B243" s="7">
        <v>2009</v>
      </c>
      <c r="C243" s="7">
        <f t="shared" si="3"/>
        <v>7</v>
      </c>
      <c r="D243" s="21">
        <v>40010</v>
      </c>
      <c r="E243" s="76" t="s">
        <v>731</v>
      </c>
      <c r="F243" s="29" t="s">
        <v>732</v>
      </c>
      <c r="G243" s="37" t="s">
        <v>1206</v>
      </c>
      <c r="H243" s="145">
        <v>19</v>
      </c>
      <c r="I243" s="110" t="s">
        <v>1750</v>
      </c>
      <c r="J243" s="95" t="s">
        <v>1703</v>
      </c>
      <c r="K243" s="95" t="s">
        <v>1614</v>
      </c>
      <c r="L243" s="12" t="s">
        <v>960</v>
      </c>
      <c r="M243" s="12" t="s">
        <v>1373</v>
      </c>
      <c r="N243" s="12" t="s">
        <v>1376</v>
      </c>
      <c r="O243" s="12" t="s">
        <v>733</v>
      </c>
      <c r="P243" s="13">
        <v>3000</v>
      </c>
      <c r="Q243" s="10"/>
      <c r="R243" s="10"/>
      <c r="S243" s="230" t="s">
        <v>1268</v>
      </c>
      <c r="T243" s="96" t="s">
        <v>734</v>
      </c>
      <c r="U243" s="77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  <c r="AJ243" s="78"/>
      <c r="AK243" s="78"/>
      <c r="AL243" s="78"/>
      <c r="AM243" s="78"/>
      <c r="AN243" s="78"/>
      <c r="AO243" s="78"/>
      <c r="AP243" s="78"/>
      <c r="AQ243" s="78"/>
    </row>
    <row r="244" spans="1:43" ht="25.5" customHeight="1">
      <c r="A244" s="6" t="s">
        <v>1578</v>
      </c>
      <c r="B244" s="7">
        <v>2009</v>
      </c>
      <c r="C244" s="7">
        <f t="shared" si="3"/>
        <v>7</v>
      </c>
      <c r="D244" s="21">
        <v>40014</v>
      </c>
      <c r="E244" s="76" t="s">
        <v>735</v>
      </c>
      <c r="F244" s="29" t="s">
        <v>736</v>
      </c>
      <c r="G244" s="11" t="s">
        <v>1749</v>
      </c>
      <c r="H244" s="146">
        <v>62</v>
      </c>
      <c r="I244" s="110" t="s">
        <v>1750</v>
      </c>
      <c r="J244" s="95" t="s">
        <v>1529</v>
      </c>
      <c r="K244" s="95" t="s">
        <v>1491</v>
      </c>
      <c r="L244" s="12" t="s">
        <v>1529</v>
      </c>
      <c r="M244" s="12" t="s">
        <v>1373</v>
      </c>
      <c r="N244" s="12" t="s">
        <v>1376</v>
      </c>
      <c r="O244" s="12" t="s">
        <v>737</v>
      </c>
      <c r="P244" s="13">
        <v>2000</v>
      </c>
      <c r="Q244" s="10"/>
      <c r="R244" s="10"/>
      <c r="S244" s="230" t="s">
        <v>1270</v>
      </c>
      <c r="T244" s="96" t="s">
        <v>271</v>
      </c>
      <c r="U244" s="77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  <c r="AJ244" s="78"/>
      <c r="AK244" s="78"/>
      <c r="AL244" s="78"/>
      <c r="AM244" s="78"/>
      <c r="AN244" s="78"/>
      <c r="AO244" s="78"/>
      <c r="AP244" s="78"/>
      <c r="AQ244" s="78"/>
    </row>
    <row r="245" spans="1:43" ht="25.5" customHeight="1">
      <c r="A245" s="6" t="s">
        <v>1579</v>
      </c>
      <c r="B245" s="7">
        <v>2009</v>
      </c>
      <c r="C245" s="7">
        <f t="shared" si="3"/>
        <v>7</v>
      </c>
      <c r="D245" s="21">
        <v>40014</v>
      </c>
      <c r="E245" s="76" t="s">
        <v>738</v>
      </c>
      <c r="F245" s="29" t="s">
        <v>739</v>
      </c>
      <c r="G245" s="11" t="s">
        <v>1749</v>
      </c>
      <c r="H245" s="152">
        <v>67</v>
      </c>
      <c r="I245" s="110" t="s">
        <v>1364</v>
      </c>
      <c r="J245" s="95" t="s">
        <v>1174</v>
      </c>
      <c r="K245" s="95" t="s">
        <v>1489</v>
      </c>
      <c r="L245" s="12" t="s">
        <v>1174</v>
      </c>
      <c r="M245" s="12" t="s">
        <v>1375</v>
      </c>
      <c r="N245" s="12" t="s">
        <v>1376</v>
      </c>
      <c r="O245" s="12" t="s">
        <v>1420</v>
      </c>
      <c r="P245" s="13">
        <v>2500</v>
      </c>
      <c r="Q245" s="10"/>
      <c r="R245" s="10"/>
      <c r="S245" s="230" t="s">
        <v>1421</v>
      </c>
      <c r="T245" s="96" t="s">
        <v>1421</v>
      </c>
      <c r="U245" s="77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  <c r="AJ245" s="78"/>
      <c r="AK245" s="78"/>
      <c r="AL245" s="78"/>
      <c r="AM245" s="78"/>
      <c r="AN245" s="78"/>
      <c r="AO245" s="78"/>
      <c r="AP245" s="78"/>
      <c r="AQ245" s="78"/>
    </row>
    <row r="246" spans="1:43" ht="25.5" customHeight="1">
      <c r="A246" s="6" t="s">
        <v>1580</v>
      </c>
      <c r="B246" s="7">
        <v>2009</v>
      </c>
      <c r="C246" s="7">
        <f t="shared" si="3"/>
        <v>7</v>
      </c>
      <c r="D246" s="21">
        <v>40015</v>
      </c>
      <c r="E246" s="76" t="s">
        <v>741</v>
      </c>
      <c r="F246" s="29" t="s">
        <v>742</v>
      </c>
      <c r="G246" s="37" t="s">
        <v>1206</v>
      </c>
      <c r="H246" s="145">
        <v>16</v>
      </c>
      <c r="I246" s="110" t="s">
        <v>1364</v>
      </c>
      <c r="J246" s="95" t="s">
        <v>1345</v>
      </c>
      <c r="K246" s="95" t="s">
        <v>1345</v>
      </c>
      <c r="L246" s="12" t="s">
        <v>743</v>
      </c>
      <c r="M246" s="12" t="s">
        <v>1487</v>
      </c>
      <c r="N246" s="12" t="s">
        <v>1376</v>
      </c>
      <c r="O246" s="30" t="s">
        <v>1420</v>
      </c>
      <c r="P246" s="13">
        <v>2500</v>
      </c>
      <c r="Q246" s="10"/>
      <c r="R246" s="10"/>
      <c r="S246" s="230" t="s">
        <v>1421</v>
      </c>
      <c r="T246" s="14" t="s">
        <v>1421</v>
      </c>
      <c r="U246" s="77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  <c r="AJ246" s="78"/>
      <c r="AK246" s="78"/>
      <c r="AL246" s="78"/>
      <c r="AM246" s="78"/>
      <c r="AN246" s="78"/>
      <c r="AO246" s="78"/>
      <c r="AP246" s="78"/>
      <c r="AQ246" s="78"/>
    </row>
    <row r="247" spans="1:43" ht="25.5" customHeight="1">
      <c r="A247" s="6" t="s">
        <v>1581</v>
      </c>
      <c r="B247" s="7">
        <v>2009</v>
      </c>
      <c r="C247" s="7">
        <f t="shared" si="3"/>
        <v>7</v>
      </c>
      <c r="D247" s="21">
        <v>40015</v>
      </c>
      <c r="E247" s="76" t="s">
        <v>744</v>
      </c>
      <c r="F247" s="29" t="s">
        <v>745</v>
      </c>
      <c r="G247" s="11" t="s">
        <v>1206</v>
      </c>
      <c r="H247" s="145">
        <v>73</v>
      </c>
      <c r="I247" s="110" t="s">
        <v>1750</v>
      </c>
      <c r="J247" s="95" t="s">
        <v>1761</v>
      </c>
      <c r="K247" s="95" t="s">
        <v>1489</v>
      </c>
      <c r="L247" s="95" t="s">
        <v>1501</v>
      </c>
      <c r="M247" s="12" t="s">
        <v>1373</v>
      </c>
      <c r="N247" s="95" t="s">
        <v>1376</v>
      </c>
      <c r="O247" s="12" t="s">
        <v>1603</v>
      </c>
      <c r="P247" s="13">
        <v>7000</v>
      </c>
      <c r="Q247" s="10"/>
      <c r="R247" s="10"/>
      <c r="S247" s="230" t="s">
        <v>1297</v>
      </c>
      <c r="T247" s="14" t="s">
        <v>1297</v>
      </c>
      <c r="U247" s="77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  <c r="AJ247" s="78"/>
      <c r="AK247" s="78"/>
      <c r="AL247" s="78"/>
      <c r="AM247" s="78"/>
      <c r="AN247" s="78"/>
      <c r="AO247" s="78"/>
      <c r="AP247" s="78"/>
      <c r="AQ247" s="78"/>
    </row>
    <row r="248" spans="1:43" ht="25.5" customHeight="1">
      <c r="A248" s="6" t="s">
        <v>1582</v>
      </c>
      <c r="B248" s="7">
        <v>2009</v>
      </c>
      <c r="C248" s="7">
        <f t="shared" si="3"/>
        <v>7</v>
      </c>
      <c r="D248" s="21">
        <v>40018</v>
      </c>
      <c r="E248" s="76" t="s">
        <v>746</v>
      </c>
      <c r="F248" s="29" t="s">
        <v>758</v>
      </c>
      <c r="G248" s="11" t="s">
        <v>1749</v>
      </c>
      <c r="H248" s="146">
        <v>40</v>
      </c>
      <c r="I248" s="110" t="s">
        <v>1364</v>
      </c>
      <c r="J248" s="95" t="s">
        <v>1702</v>
      </c>
      <c r="K248" s="95" t="s">
        <v>1007</v>
      </c>
      <c r="L248" s="95" t="s">
        <v>1176</v>
      </c>
      <c r="M248" s="12" t="s">
        <v>1487</v>
      </c>
      <c r="N248" s="12" t="s">
        <v>1376</v>
      </c>
      <c r="O248" s="12" t="s">
        <v>1420</v>
      </c>
      <c r="P248" s="13">
        <v>3500</v>
      </c>
      <c r="Q248" s="10"/>
      <c r="R248" s="10"/>
      <c r="S248" s="230" t="s">
        <v>1421</v>
      </c>
      <c r="T248" s="14" t="s">
        <v>1421</v>
      </c>
      <c r="U248" s="77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  <c r="AM248" s="78"/>
      <c r="AN248" s="78"/>
      <c r="AO248" s="78"/>
      <c r="AP248" s="78"/>
      <c r="AQ248" s="78"/>
    </row>
    <row r="249" spans="1:43" ht="25.5" customHeight="1">
      <c r="A249" s="6" t="s">
        <v>1583</v>
      </c>
      <c r="B249" s="7">
        <v>2009</v>
      </c>
      <c r="C249" s="7">
        <f t="shared" si="3"/>
        <v>7</v>
      </c>
      <c r="D249" s="21">
        <v>40024</v>
      </c>
      <c r="E249" s="76" t="s">
        <v>759</v>
      </c>
      <c r="F249" s="29" t="s">
        <v>760</v>
      </c>
      <c r="G249" s="37" t="s">
        <v>1749</v>
      </c>
      <c r="H249" s="146">
        <v>14</v>
      </c>
      <c r="I249" s="110" t="s">
        <v>1750</v>
      </c>
      <c r="J249" s="95" t="s">
        <v>1756</v>
      </c>
      <c r="K249" s="95" t="s">
        <v>1489</v>
      </c>
      <c r="L249" s="95" t="s">
        <v>1762</v>
      </c>
      <c r="M249" s="12" t="s">
        <v>1375</v>
      </c>
      <c r="N249" s="12" t="s">
        <v>1376</v>
      </c>
      <c r="O249" s="12" t="s">
        <v>761</v>
      </c>
      <c r="P249" s="13">
        <v>1500</v>
      </c>
      <c r="Q249" s="10"/>
      <c r="R249" s="10"/>
      <c r="S249" s="230" t="s">
        <v>1274</v>
      </c>
      <c r="T249" s="14" t="s">
        <v>770</v>
      </c>
      <c r="U249" s="77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  <c r="AJ249" s="78"/>
      <c r="AK249" s="78"/>
      <c r="AL249" s="78"/>
      <c r="AM249" s="78"/>
      <c r="AN249" s="78"/>
      <c r="AO249" s="78"/>
      <c r="AP249" s="78"/>
      <c r="AQ249" s="78"/>
    </row>
    <row r="250" spans="1:43" ht="25.5" customHeight="1">
      <c r="A250" s="6" t="s">
        <v>1584</v>
      </c>
      <c r="B250" s="7">
        <v>2009</v>
      </c>
      <c r="C250" s="7">
        <f t="shared" si="3"/>
        <v>7</v>
      </c>
      <c r="D250" s="21">
        <v>40024</v>
      </c>
      <c r="E250" s="76" t="s">
        <v>771</v>
      </c>
      <c r="F250" s="29" t="s">
        <v>772</v>
      </c>
      <c r="G250" s="37" t="s">
        <v>1749</v>
      </c>
      <c r="H250" s="146">
        <v>26</v>
      </c>
      <c r="I250" s="110" t="s">
        <v>1364</v>
      </c>
      <c r="J250" s="95" t="s">
        <v>1493</v>
      </c>
      <c r="K250" s="95" t="s">
        <v>1493</v>
      </c>
      <c r="L250" s="12" t="s">
        <v>773</v>
      </c>
      <c r="M250" s="12" t="s">
        <v>1375</v>
      </c>
      <c r="N250" s="12" t="s">
        <v>1376</v>
      </c>
      <c r="O250" s="12" t="s">
        <v>1420</v>
      </c>
      <c r="P250" s="31">
        <v>3000</v>
      </c>
      <c r="Q250" s="10"/>
      <c r="R250" s="10"/>
      <c r="S250" s="230" t="s">
        <v>1421</v>
      </c>
      <c r="T250" s="14" t="s">
        <v>1421</v>
      </c>
      <c r="U250" s="77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  <c r="AM250" s="78"/>
      <c r="AN250" s="78"/>
      <c r="AO250" s="78"/>
      <c r="AP250" s="78"/>
      <c r="AQ250" s="78"/>
    </row>
    <row r="251" spans="1:43" ht="25.5" customHeight="1">
      <c r="A251" s="6" t="s">
        <v>1585</v>
      </c>
      <c r="B251" s="7">
        <v>2009</v>
      </c>
      <c r="C251" s="7">
        <f t="shared" si="3"/>
        <v>7</v>
      </c>
      <c r="D251" s="21">
        <v>40024</v>
      </c>
      <c r="E251" s="76" t="s">
        <v>774</v>
      </c>
      <c r="F251" s="10" t="s">
        <v>775</v>
      </c>
      <c r="G251" s="37" t="s">
        <v>1749</v>
      </c>
      <c r="H251" s="146">
        <v>13</v>
      </c>
      <c r="I251" s="110" t="s">
        <v>1750</v>
      </c>
      <c r="J251" s="95" t="s">
        <v>1165</v>
      </c>
      <c r="K251" s="95" t="s">
        <v>1489</v>
      </c>
      <c r="L251" s="11" t="s">
        <v>1047</v>
      </c>
      <c r="M251" s="12" t="s">
        <v>1375</v>
      </c>
      <c r="N251" s="12" t="s">
        <v>1376</v>
      </c>
      <c r="O251" s="95" t="s">
        <v>1316</v>
      </c>
      <c r="P251" s="13">
        <v>5000</v>
      </c>
      <c r="Q251" s="10"/>
      <c r="R251" s="10"/>
      <c r="S251" s="230" t="s">
        <v>1527</v>
      </c>
      <c r="T251" s="96" t="s">
        <v>1527</v>
      </c>
      <c r="U251" s="77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  <c r="AJ251" s="78"/>
      <c r="AK251" s="78"/>
      <c r="AL251" s="78"/>
      <c r="AM251" s="78"/>
      <c r="AN251" s="78"/>
      <c r="AO251" s="78"/>
      <c r="AP251" s="78"/>
      <c r="AQ251" s="78"/>
    </row>
    <row r="252" spans="1:43" ht="25.5" customHeight="1">
      <c r="A252" s="6" t="s">
        <v>1586</v>
      </c>
      <c r="B252" s="7">
        <v>2009</v>
      </c>
      <c r="C252" s="7">
        <f t="shared" si="3"/>
        <v>7</v>
      </c>
      <c r="D252" s="21">
        <v>40025</v>
      </c>
      <c r="E252" s="76" t="s">
        <v>776</v>
      </c>
      <c r="F252" s="10" t="s">
        <v>777</v>
      </c>
      <c r="G252" s="37" t="s">
        <v>1749</v>
      </c>
      <c r="H252" s="146">
        <v>31</v>
      </c>
      <c r="I252" s="110" t="s">
        <v>1364</v>
      </c>
      <c r="J252" s="95" t="s">
        <v>1614</v>
      </c>
      <c r="K252" s="95" t="s">
        <v>1614</v>
      </c>
      <c r="L252" s="12" t="s">
        <v>1614</v>
      </c>
      <c r="M252" s="12" t="s">
        <v>1375</v>
      </c>
      <c r="N252" s="12" t="s">
        <v>1376</v>
      </c>
      <c r="O252" s="12" t="s">
        <v>1420</v>
      </c>
      <c r="P252" s="13">
        <v>3000</v>
      </c>
      <c r="Q252" s="10"/>
      <c r="R252" s="10"/>
      <c r="S252" s="230" t="s">
        <v>1421</v>
      </c>
      <c r="T252" s="96" t="s">
        <v>1421</v>
      </c>
      <c r="U252" s="77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  <c r="AJ252" s="78"/>
      <c r="AK252" s="78"/>
      <c r="AL252" s="78"/>
      <c r="AM252" s="78"/>
      <c r="AN252" s="78"/>
      <c r="AO252" s="78"/>
      <c r="AP252" s="78"/>
      <c r="AQ252" s="78"/>
    </row>
    <row r="253" spans="1:43" ht="25.5" customHeight="1">
      <c r="A253" s="6" t="s">
        <v>1587</v>
      </c>
      <c r="B253" s="7">
        <v>2009</v>
      </c>
      <c r="C253" s="7">
        <f t="shared" si="3"/>
        <v>7</v>
      </c>
      <c r="D253" s="21">
        <v>40025</v>
      </c>
      <c r="E253" s="76" t="s">
        <v>778</v>
      </c>
      <c r="F253" s="29" t="s">
        <v>779</v>
      </c>
      <c r="G253" s="37" t="s">
        <v>1749</v>
      </c>
      <c r="H253" s="146">
        <v>31</v>
      </c>
      <c r="I253" s="110" t="s">
        <v>1364</v>
      </c>
      <c r="J253" s="95" t="s">
        <v>1363</v>
      </c>
      <c r="K253" s="95" t="s">
        <v>1363</v>
      </c>
      <c r="L253" s="95" t="s">
        <v>780</v>
      </c>
      <c r="M253" s="95" t="s">
        <v>1375</v>
      </c>
      <c r="N253" s="95" t="s">
        <v>1374</v>
      </c>
      <c r="O253" s="95" t="s">
        <v>1420</v>
      </c>
      <c r="P253" s="13">
        <v>3550</v>
      </c>
      <c r="Q253" s="11"/>
      <c r="R253" s="11"/>
      <c r="S253" s="230" t="s">
        <v>1421</v>
      </c>
      <c r="T253" s="97" t="s">
        <v>1421</v>
      </c>
      <c r="U253" s="77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  <c r="AJ253" s="78"/>
      <c r="AK253" s="78"/>
      <c r="AL253" s="78"/>
      <c r="AM253" s="78"/>
      <c r="AN253" s="78"/>
      <c r="AO253" s="78"/>
      <c r="AP253" s="78"/>
      <c r="AQ253" s="78"/>
    </row>
    <row r="254" spans="1:43" ht="25.5" customHeight="1">
      <c r="A254" s="6" t="s">
        <v>1020</v>
      </c>
      <c r="B254" s="7">
        <v>2009</v>
      </c>
      <c r="C254" s="7">
        <f t="shared" si="3"/>
        <v>8</v>
      </c>
      <c r="D254" s="21">
        <v>40028</v>
      </c>
      <c r="E254" s="76" t="s">
        <v>798</v>
      </c>
      <c r="F254" s="10" t="s">
        <v>803</v>
      </c>
      <c r="G254" s="37" t="s">
        <v>1206</v>
      </c>
      <c r="H254" s="145">
        <v>19</v>
      </c>
      <c r="I254" s="110" t="s">
        <v>1750</v>
      </c>
      <c r="J254" s="95" t="s">
        <v>1761</v>
      </c>
      <c r="K254" s="95" t="s">
        <v>1489</v>
      </c>
      <c r="L254" s="95" t="s">
        <v>1501</v>
      </c>
      <c r="M254" s="12" t="s">
        <v>1373</v>
      </c>
      <c r="N254" s="95" t="s">
        <v>1376</v>
      </c>
      <c r="O254" s="12" t="s">
        <v>1603</v>
      </c>
      <c r="P254" s="31">
        <v>2000</v>
      </c>
      <c r="Q254" s="10"/>
      <c r="R254" s="10"/>
      <c r="S254" s="230" t="s">
        <v>1274</v>
      </c>
      <c r="T254" s="14" t="s">
        <v>804</v>
      </c>
      <c r="U254" s="77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  <c r="AJ254" s="78"/>
      <c r="AK254" s="78"/>
      <c r="AL254" s="78"/>
      <c r="AM254" s="78"/>
      <c r="AN254" s="78"/>
      <c r="AO254" s="78"/>
      <c r="AP254" s="78"/>
      <c r="AQ254" s="78"/>
    </row>
    <row r="255" spans="1:43" ht="25.5" customHeight="1">
      <c r="A255" s="6" t="s">
        <v>1021</v>
      </c>
      <c r="B255" s="7">
        <v>2009</v>
      </c>
      <c r="C255" s="7">
        <f t="shared" si="3"/>
        <v>8</v>
      </c>
      <c r="D255" s="21">
        <v>40030</v>
      </c>
      <c r="E255" s="76" t="s">
        <v>805</v>
      </c>
      <c r="F255" s="10" t="s">
        <v>806</v>
      </c>
      <c r="G255" s="37" t="s">
        <v>1749</v>
      </c>
      <c r="H255" s="146">
        <v>27</v>
      </c>
      <c r="I255" s="110" t="s">
        <v>1750</v>
      </c>
      <c r="J255" s="95" t="s">
        <v>1761</v>
      </c>
      <c r="K255" s="95" t="s">
        <v>1489</v>
      </c>
      <c r="L255" s="95" t="s">
        <v>1761</v>
      </c>
      <c r="M255" s="12" t="s">
        <v>1375</v>
      </c>
      <c r="N255" s="95" t="s">
        <v>1376</v>
      </c>
      <c r="O255" s="12" t="s">
        <v>1603</v>
      </c>
      <c r="P255" s="13">
        <v>9000</v>
      </c>
      <c r="Q255" s="10"/>
      <c r="R255" s="10"/>
      <c r="S255" s="230" t="s">
        <v>1297</v>
      </c>
      <c r="T255" s="96" t="s">
        <v>1297</v>
      </c>
      <c r="U255" s="77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  <c r="AJ255" s="78"/>
      <c r="AK255" s="78"/>
      <c r="AL255" s="78"/>
      <c r="AM255" s="78"/>
      <c r="AN255" s="78"/>
      <c r="AO255" s="78"/>
      <c r="AP255" s="78"/>
      <c r="AQ255" s="78"/>
    </row>
    <row r="256" spans="1:43" ht="25.5" customHeight="1">
      <c r="A256" s="6" t="s">
        <v>1022</v>
      </c>
      <c r="B256" s="7">
        <v>2009</v>
      </c>
      <c r="C256" s="7">
        <f t="shared" si="3"/>
        <v>8</v>
      </c>
      <c r="D256" s="21">
        <v>40030</v>
      </c>
      <c r="E256" s="76" t="s">
        <v>807</v>
      </c>
      <c r="F256" s="10" t="s">
        <v>808</v>
      </c>
      <c r="G256" s="37" t="s">
        <v>1206</v>
      </c>
      <c r="H256" s="146">
        <v>57</v>
      </c>
      <c r="I256" s="110" t="s">
        <v>1750</v>
      </c>
      <c r="J256" s="95" t="s">
        <v>916</v>
      </c>
      <c r="K256" s="95" t="s">
        <v>916</v>
      </c>
      <c r="L256" s="12" t="s">
        <v>916</v>
      </c>
      <c r="M256" s="12" t="s">
        <v>1373</v>
      </c>
      <c r="N256" s="12" t="s">
        <v>1376</v>
      </c>
      <c r="O256" s="12" t="s">
        <v>1531</v>
      </c>
      <c r="P256" s="13">
        <v>1500</v>
      </c>
      <c r="Q256" s="10"/>
      <c r="R256" s="10"/>
      <c r="S256" s="230" t="s">
        <v>1222</v>
      </c>
      <c r="T256" s="14" t="s">
        <v>1222</v>
      </c>
      <c r="U256" s="77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  <c r="AM256" s="78"/>
      <c r="AN256" s="78"/>
      <c r="AO256" s="78"/>
      <c r="AP256" s="78"/>
      <c r="AQ256" s="78"/>
    </row>
    <row r="257" spans="1:43" ht="25.5" customHeight="1">
      <c r="A257" s="6" t="s">
        <v>1023</v>
      </c>
      <c r="B257" s="7">
        <v>2009</v>
      </c>
      <c r="C257" s="7">
        <f t="shared" si="3"/>
        <v>8</v>
      </c>
      <c r="D257" s="21">
        <v>40030</v>
      </c>
      <c r="E257" s="76" t="s">
        <v>809</v>
      </c>
      <c r="F257" s="10" t="s">
        <v>810</v>
      </c>
      <c r="G257" s="37" t="s">
        <v>1749</v>
      </c>
      <c r="H257" s="145">
        <v>22</v>
      </c>
      <c r="I257" s="110" t="s">
        <v>1364</v>
      </c>
      <c r="J257" s="95" t="s">
        <v>1346</v>
      </c>
      <c r="K257" s="95" t="s">
        <v>1429</v>
      </c>
      <c r="L257" s="12" t="s">
        <v>1346</v>
      </c>
      <c r="M257" s="12" t="s">
        <v>1375</v>
      </c>
      <c r="N257" s="12" t="s">
        <v>1376</v>
      </c>
      <c r="O257" s="12" t="s">
        <v>1420</v>
      </c>
      <c r="P257" s="13">
        <v>3000</v>
      </c>
      <c r="Q257" s="10"/>
      <c r="R257" s="10"/>
      <c r="S257" s="230" t="s">
        <v>1421</v>
      </c>
      <c r="T257" s="26" t="s">
        <v>1421</v>
      </c>
      <c r="U257" s="77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  <c r="AJ257" s="78"/>
      <c r="AK257" s="78"/>
      <c r="AL257" s="78"/>
      <c r="AM257" s="78"/>
      <c r="AN257" s="78"/>
      <c r="AO257" s="78"/>
      <c r="AP257" s="78"/>
      <c r="AQ257" s="78"/>
    </row>
    <row r="258" spans="1:43" ht="25.5" customHeight="1">
      <c r="A258" s="6" t="s">
        <v>1024</v>
      </c>
      <c r="B258" s="7">
        <v>2009</v>
      </c>
      <c r="C258" s="7">
        <f t="shared" si="3"/>
        <v>8</v>
      </c>
      <c r="D258" s="21">
        <v>40031</v>
      </c>
      <c r="E258" s="76" t="s">
        <v>811</v>
      </c>
      <c r="F258" s="10" t="s">
        <v>812</v>
      </c>
      <c r="G258" s="37" t="s">
        <v>1749</v>
      </c>
      <c r="H258" s="146">
        <v>31</v>
      </c>
      <c r="I258" s="110" t="s">
        <v>1750</v>
      </c>
      <c r="J258" s="95" t="s">
        <v>1004</v>
      </c>
      <c r="K258" s="95" t="s">
        <v>1489</v>
      </c>
      <c r="L258" s="12" t="s">
        <v>1605</v>
      </c>
      <c r="M258" s="12" t="s">
        <v>1375</v>
      </c>
      <c r="N258" s="12" t="s">
        <v>1376</v>
      </c>
      <c r="O258" s="12" t="s">
        <v>1287</v>
      </c>
      <c r="P258" s="13">
        <v>1500</v>
      </c>
      <c r="Q258" s="10"/>
      <c r="R258" s="10"/>
      <c r="S258" s="230" t="s">
        <v>1274</v>
      </c>
      <c r="T258" s="96" t="s">
        <v>813</v>
      </c>
      <c r="U258" s="77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  <c r="AJ258" s="78"/>
      <c r="AK258" s="78"/>
      <c r="AL258" s="78"/>
      <c r="AM258" s="78"/>
      <c r="AN258" s="78"/>
      <c r="AO258" s="78"/>
      <c r="AP258" s="78"/>
      <c r="AQ258" s="78"/>
    </row>
    <row r="259" spans="1:43" ht="25.5" customHeight="1">
      <c r="A259" s="6" t="s">
        <v>1025</v>
      </c>
      <c r="B259" s="7">
        <v>2009</v>
      </c>
      <c r="C259" s="7">
        <f t="shared" si="3"/>
        <v>8</v>
      </c>
      <c r="D259" s="8">
        <v>40031</v>
      </c>
      <c r="E259" s="76" t="s">
        <v>814</v>
      </c>
      <c r="F259" s="29" t="s">
        <v>822</v>
      </c>
      <c r="G259" s="37" t="s">
        <v>1749</v>
      </c>
      <c r="H259" s="146">
        <v>11</v>
      </c>
      <c r="I259" s="110" t="s">
        <v>1750</v>
      </c>
      <c r="J259" s="95" t="s">
        <v>1752</v>
      </c>
      <c r="K259" s="95" t="s">
        <v>1489</v>
      </c>
      <c r="L259" s="12" t="s">
        <v>1159</v>
      </c>
      <c r="M259" s="12" t="s">
        <v>1375</v>
      </c>
      <c r="N259" s="12" t="s">
        <v>1376</v>
      </c>
      <c r="O259" s="12" t="s">
        <v>1602</v>
      </c>
      <c r="P259" s="13">
        <v>2000</v>
      </c>
      <c r="Q259" s="10"/>
      <c r="R259" s="10"/>
      <c r="S259" s="230" t="s">
        <v>1222</v>
      </c>
      <c r="T259" s="96" t="s">
        <v>1222</v>
      </c>
      <c r="U259" s="77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  <c r="AJ259" s="78"/>
      <c r="AK259" s="78"/>
      <c r="AL259" s="78"/>
      <c r="AM259" s="78"/>
      <c r="AN259" s="78"/>
      <c r="AO259" s="78"/>
      <c r="AP259" s="78"/>
      <c r="AQ259" s="78"/>
    </row>
    <row r="260" spans="1:43" ht="25.5" customHeight="1">
      <c r="A260" s="6" t="s">
        <v>1026</v>
      </c>
      <c r="B260" s="7">
        <v>2009</v>
      </c>
      <c r="C260" s="7">
        <f t="shared" si="3"/>
        <v>8</v>
      </c>
      <c r="D260" s="21">
        <v>40032</v>
      </c>
      <c r="E260" s="76" t="s">
        <v>823</v>
      </c>
      <c r="F260" s="29" t="s">
        <v>824</v>
      </c>
      <c r="G260" s="37" t="s">
        <v>1749</v>
      </c>
      <c r="H260" s="145">
        <v>49</v>
      </c>
      <c r="I260" s="114" t="s">
        <v>1364</v>
      </c>
      <c r="J260" s="95" t="s">
        <v>1751</v>
      </c>
      <c r="K260" s="95" t="s">
        <v>1489</v>
      </c>
      <c r="L260" s="12" t="s">
        <v>1201</v>
      </c>
      <c r="M260" s="12" t="s">
        <v>1375</v>
      </c>
      <c r="N260" s="12" t="s">
        <v>1374</v>
      </c>
      <c r="O260" s="12" t="s">
        <v>1420</v>
      </c>
      <c r="P260" s="13">
        <v>3500</v>
      </c>
      <c r="Q260" s="10"/>
      <c r="R260" s="10"/>
      <c r="S260" s="230" t="s">
        <v>1421</v>
      </c>
      <c r="T260" s="14" t="s">
        <v>1421</v>
      </c>
      <c r="U260" s="77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  <c r="AJ260" s="78"/>
      <c r="AK260" s="78"/>
      <c r="AL260" s="78"/>
      <c r="AM260" s="78"/>
      <c r="AN260" s="78"/>
      <c r="AO260" s="78"/>
      <c r="AP260" s="78"/>
      <c r="AQ260" s="78"/>
    </row>
    <row r="261" spans="1:43" ht="25.5" customHeight="1">
      <c r="A261" s="6" t="s">
        <v>1039</v>
      </c>
      <c r="B261" s="7">
        <v>2009</v>
      </c>
      <c r="C261" s="7">
        <f aca="true" t="shared" si="4" ref="C261:C316">IF(ISBLANK(D261),0,MONTH(D261))</f>
        <v>8</v>
      </c>
      <c r="D261" s="8">
        <v>40032</v>
      </c>
      <c r="E261" s="76" t="s">
        <v>825</v>
      </c>
      <c r="F261" s="29" t="s">
        <v>826</v>
      </c>
      <c r="G261" s="37" t="s">
        <v>1749</v>
      </c>
      <c r="H261" s="145">
        <v>54</v>
      </c>
      <c r="I261" s="108" t="s">
        <v>1750</v>
      </c>
      <c r="J261" s="95" t="s">
        <v>1503</v>
      </c>
      <c r="K261" s="95" t="s">
        <v>1489</v>
      </c>
      <c r="L261" s="12" t="s">
        <v>1200</v>
      </c>
      <c r="M261" s="12" t="s">
        <v>1487</v>
      </c>
      <c r="N261" s="12" t="s">
        <v>1376</v>
      </c>
      <c r="O261" s="39" t="s">
        <v>892</v>
      </c>
      <c r="P261" s="22">
        <v>4500</v>
      </c>
      <c r="Q261" s="10"/>
      <c r="R261" s="10"/>
      <c r="S261" s="230" t="s">
        <v>1268</v>
      </c>
      <c r="T261" s="96" t="s">
        <v>827</v>
      </c>
      <c r="U261" s="77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78"/>
      <c r="AL261" s="78"/>
      <c r="AM261" s="78"/>
      <c r="AN261" s="78"/>
      <c r="AO261" s="78"/>
      <c r="AP261" s="78"/>
      <c r="AQ261" s="78"/>
    </row>
    <row r="262" spans="1:43" ht="25.5" customHeight="1">
      <c r="A262" s="6" t="s">
        <v>1040</v>
      </c>
      <c r="B262" s="7">
        <v>2009</v>
      </c>
      <c r="C262" s="7">
        <f t="shared" si="4"/>
        <v>8</v>
      </c>
      <c r="D262" s="21">
        <v>40032</v>
      </c>
      <c r="E262" s="76" t="s">
        <v>828</v>
      </c>
      <c r="F262" s="29" t="s">
        <v>829</v>
      </c>
      <c r="G262" s="37" t="s">
        <v>1206</v>
      </c>
      <c r="H262" s="145">
        <v>67</v>
      </c>
      <c r="I262" s="108" t="s">
        <v>1750</v>
      </c>
      <c r="J262" s="95" t="s">
        <v>1503</v>
      </c>
      <c r="K262" s="95" t="s">
        <v>1489</v>
      </c>
      <c r="L262" s="12" t="s">
        <v>1200</v>
      </c>
      <c r="M262" s="12" t="s">
        <v>1486</v>
      </c>
      <c r="N262" s="12" t="s">
        <v>1376</v>
      </c>
      <c r="O262" s="12" t="s">
        <v>1293</v>
      </c>
      <c r="P262" s="13">
        <v>3000</v>
      </c>
      <c r="Q262" s="10"/>
      <c r="R262" s="10"/>
      <c r="S262" s="230" t="s">
        <v>1267</v>
      </c>
      <c r="T262" s="14" t="s">
        <v>830</v>
      </c>
      <c r="U262" s="77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  <c r="AJ262" s="78"/>
      <c r="AK262" s="78"/>
      <c r="AL262" s="78"/>
      <c r="AM262" s="78"/>
      <c r="AN262" s="78"/>
      <c r="AO262" s="78"/>
      <c r="AP262" s="78"/>
      <c r="AQ262" s="78"/>
    </row>
    <row r="263" spans="1:43" ht="25.5" customHeight="1">
      <c r="A263" s="6" t="s">
        <v>963</v>
      </c>
      <c r="B263" s="7">
        <v>2009</v>
      </c>
      <c r="C263" s="7">
        <f t="shared" si="4"/>
        <v>8</v>
      </c>
      <c r="D263" s="21">
        <v>40032</v>
      </c>
      <c r="E263" s="76" t="s">
        <v>831</v>
      </c>
      <c r="F263" s="29" t="s">
        <v>832</v>
      </c>
      <c r="G263" s="37" t="s">
        <v>1206</v>
      </c>
      <c r="H263" s="145">
        <v>27</v>
      </c>
      <c r="I263" s="108" t="s">
        <v>1750</v>
      </c>
      <c r="J263" s="95" t="s">
        <v>906</v>
      </c>
      <c r="K263" s="95" t="s">
        <v>1489</v>
      </c>
      <c r="L263" s="12" t="s">
        <v>906</v>
      </c>
      <c r="M263" s="12" t="s">
        <v>1487</v>
      </c>
      <c r="N263" s="12" t="s">
        <v>1376</v>
      </c>
      <c r="O263" s="12" t="s">
        <v>1302</v>
      </c>
      <c r="P263" s="13">
        <v>1500</v>
      </c>
      <c r="Q263" s="10"/>
      <c r="R263" s="10"/>
      <c r="S263" s="230" t="s">
        <v>1267</v>
      </c>
      <c r="T263" s="96" t="s">
        <v>833</v>
      </c>
      <c r="U263" s="77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  <c r="AJ263" s="78"/>
      <c r="AK263" s="78"/>
      <c r="AL263" s="78"/>
      <c r="AM263" s="78"/>
      <c r="AN263" s="78"/>
      <c r="AO263" s="78"/>
      <c r="AP263" s="78"/>
      <c r="AQ263" s="78"/>
    </row>
    <row r="264" spans="1:43" ht="25.5" customHeight="1">
      <c r="A264" s="6" t="s">
        <v>964</v>
      </c>
      <c r="B264" s="7">
        <v>2009</v>
      </c>
      <c r="C264" s="7">
        <f t="shared" si="4"/>
        <v>8</v>
      </c>
      <c r="D264" s="21">
        <v>40035</v>
      </c>
      <c r="E264" s="76" t="s">
        <v>834</v>
      </c>
      <c r="F264" s="29" t="s">
        <v>835</v>
      </c>
      <c r="G264" s="11" t="s">
        <v>1206</v>
      </c>
      <c r="H264" s="145">
        <v>37</v>
      </c>
      <c r="I264" s="108" t="s">
        <v>1364</v>
      </c>
      <c r="J264" s="95" t="s">
        <v>1317</v>
      </c>
      <c r="K264" s="95" t="s">
        <v>1739</v>
      </c>
      <c r="L264" s="12" t="s">
        <v>1275</v>
      </c>
      <c r="M264" s="12" t="s">
        <v>1375</v>
      </c>
      <c r="N264" s="12" t="s">
        <v>1376</v>
      </c>
      <c r="O264" s="12" t="s">
        <v>1420</v>
      </c>
      <c r="P264" s="13">
        <v>3550</v>
      </c>
      <c r="Q264" s="10"/>
      <c r="R264" s="10"/>
      <c r="S264" s="230" t="s">
        <v>1421</v>
      </c>
      <c r="T264" s="96" t="s">
        <v>1421</v>
      </c>
      <c r="U264" s="77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  <c r="AJ264" s="78"/>
      <c r="AK264" s="78"/>
      <c r="AL264" s="78"/>
      <c r="AM264" s="78"/>
      <c r="AN264" s="78"/>
      <c r="AO264" s="78"/>
      <c r="AP264" s="78"/>
      <c r="AQ264" s="78"/>
    </row>
    <row r="265" spans="1:43" ht="25.5" customHeight="1">
      <c r="A265" s="6" t="s">
        <v>965</v>
      </c>
      <c r="B265" s="7">
        <v>2009</v>
      </c>
      <c r="C265" s="7">
        <f t="shared" si="4"/>
        <v>8</v>
      </c>
      <c r="D265" s="21">
        <v>40035</v>
      </c>
      <c r="E265" s="76" t="s">
        <v>836</v>
      </c>
      <c r="F265" s="29" t="s">
        <v>837</v>
      </c>
      <c r="G265" s="37" t="s">
        <v>1749</v>
      </c>
      <c r="H265" s="145">
        <v>50</v>
      </c>
      <c r="I265" s="108" t="s">
        <v>1364</v>
      </c>
      <c r="J265" s="95" t="s">
        <v>1317</v>
      </c>
      <c r="K265" s="95" t="s">
        <v>1739</v>
      </c>
      <c r="L265" s="12" t="s">
        <v>838</v>
      </c>
      <c r="M265" s="12" t="s">
        <v>1375</v>
      </c>
      <c r="N265" s="12" t="s">
        <v>1376</v>
      </c>
      <c r="O265" s="12" t="s">
        <v>1420</v>
      </c>
      <c r="P265" s="13">
        <v>3550</v>
      </c>
      <c r="Q265" s="10"/>
      <c r="R265" s="10"/>
      <c r="S265" s="230" t="s">
        <v>1421</v>
      </c>
      <c r="T265" s="96" t="s">
        <v>1421</v>
      </c>
      <c r="U265" s="77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  <c r="AJ265" s="78"/>
      <c r="AK265" s="78"/>
      <c r="AL265" s="78"/>
      <c r="AM265" s="78"/>
      <c r="AN265" s="78"/>
      <c r="AO265" s="78"/>
      <c r="AP265" s="78"/>
      <c r="AQ265" s="78"/>
    </row>
    <row r="266" spans="1:43" ht="25.5" customHeight="1">
      <c r="A266" s="6" t="s">
        <v>966</v>
      </c>
      <c r="B266" s="7">
        <v>2009</v>
      </c>
      <c r="C266" s="7">
        <f t="shared" si="4"/>
        <v>8</v>
      </c>
      <c r="D266" s="21">
        <v>40035</v>
      </c>
      <c r="E266" s="76" t="s">
        <v>839</v>
      </c>
      <c r="F266" s="29" t="s">
        <v>850</v>
      </c>
      <c r="G266" s="37" t="s">
        <v>1749</v>
      </c>
      <c r="H266" s="145">
        <v>19</v>
      </c>
      <c r="I266" s="108" t="s">
        <v>1750</v>
      </c>
      <c r="J266" s="95" t="s">
        <v>1754</v>
      </c>
      <c r="K266" s="95" t="s">
        <v>1754</v>
      </c>
      <c r="L266" s="12" t="s">
        <v>1500</v>
      </c>
      <c r="M266" s="12" t="s">
        <v>1746</v>
      </c>
      <c r="N266" s="12" t="s">
        <v>1376</v>
      </c>
      <c r="O266" s="12" t="s">
        <v>893</v>
      </c>
      <c r="P266" s="13">
        <v>4500</v>
      </c>
      <c r="Q266" s="10"/>
      <c r="R266" s="10"/>
      <c r="S266" s="230" t="s">
        <v>1268</v>
      </c>
      <c r="T266" s="26" t="s">
        <v>851</v>
      </c>
      <c r="U266" s="77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  <c r="AJ266" s="78"/>
      <c r="AK266" s="78"/>
      <c r="AL266" s="78"/>
      <c r="AM266" s="78"/>
      <c r="AN266" s="78"/>
      <c r="AO266" s="78"/>
      <c r="AP266" s="78"/>
      <c r="AQ266" s="78"/>
    </row>
    <row r="267" spans="1:43" ht="25.5" customHeight="1">
      <c r="A267" s="6" t="s">
        <v>967</v>
      </c>
      <c r="B267" s="7">
        <v>2009</v>
      </c>
      <c r="C267" s="7">
        <f t="shared" si="4"/>
        <v>8</v>
      </c>
      <c r="D267" s="21">
        <v>40035</v>
      </c>
      <c r="E267" s="76" t="s">
        <v>852</v>
      </c>
      <c r="F267" s="29" t="s">
        <v>853</v>
      </c>
      <c r="G267" s="11" t="s">
        <v>1749</v>
      </c>
      <c r="H267" s="145">
        <v>72</v>
      </c>
      <c r="I267" s="108" t="s">
        <v>1750</v>
      </c>
      <c r="J267" s="95" t="s">
        <v>1381</v>
      </c>
      <c r="K267" s="95" t="s">
        <v>1489</v>
      </c>
      <c r="L267" s="12" t="s">
        <v>1381</v>
      </c>
      <c r="M267" s="12" t="s">
        <v>1375</v>
      </c>
      <c r="N267" s="12" t="s">
        <v>1376</v>
      </c>
      <c r="O267" s="12" t="s">
        <v>1602</v>
      </c>
      <c r="P267" s="13">
        <v>3000</v>
      </c>
      <c r="Q267" s="10"/>
      <c r="R267" s="10"/>
      <c r="S267" s="230" t="s">
        <v>1527</v>
      </c>
      <c r="T267" s="96" t="s">
        <v>379</v>
      </c>
      <c r="U267" s="77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  <c r="AJ267" s="78"/>
      <c r="AK267" s="78"/>
      <c r="AL267" s="78"/>
      <c r="AM267" s="78"/>
      <c r="AN267" s="78"/>
      <c r="AO267" s="78"/>
      <c r="AP267" s="78"/>
      <c r="AQ267" s="78"/>
    </row>
    <row r="268" spans="1:43" ht="25.5" customHeight="1">
      <c r="A268" s="6" t="s">
        <v>968</v>
      </c>
      <c r="B268" s="7">
        <v>2009</v>
      </c>
      <c r="C268" s="7">
        <f t="shared" si="4"/>
        <v>8</v>
      </c>
      <c r="D268" s="21">
        <v>40035</v>
      </c>
      <c r="E268" s="76" t="s">
        <v>854</v>
      </c>
      <c r="F268" s="29" t="s">
        <v>855</v>
      </c>
      <c r="G268" s="37" t="s">
        <v>1749</v>
      </c>
      <c r="H268" s="145">
        <v>22</v>
      </c>
      <c r="I268" s="108" t="s">
        <v>1750</v>
      </c>
      <c r="J268" s="95" t="s">
        <v>1004</v>
      </c>
      <c r="K268" s="95" t="s">
        <v>1489</v>
      </c>
      <c r="L268" s="95" t="s">
        <v>1422</v>
      </c>
      <c r="M268" s="95" t="s">
        <v>1373</v>
      </c>
      <c r="N268" s="95" t="s">
        <v>1376</v>
      </c>
      <c r="O268" s="12" t="s">
        <v>1158</v>
      </c>
      <c r="P268" s="13">
        <v>1500</v>
      </c>
      <c r="Q268" s="10"/>
      <c r="R268" s="10"/>
      <c r="S268" s="230" t="s">
        <v>1222</v>
      </c>
      <c r="T268" s="96" t="s">
        <v>1222</v>
      </c>
      <c r="U268" s="77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  <c r="AJ268" s="78"/>
      <c r="AK268" s="78"/>
      <c r="AL268" s="78"/>
      <c r="AM268" s="78"/>
      <c r="AN268" s="78"/>
      <c r="AO268" s="78"/>
      <c r="AP268" s="78"/>
      <c r="AQ268" s="78"/>
    </row>
    <row r="269" spans="1:43" ht="25.5" customHeight="1">
      <c r="A269" s="6" t="s">
        <v>969</v>
      </c>
      <c r="B269" s="7">
        <v>2009</v>
      </c>
      <c r="C269" s="7">
        <f t="shared" si="4"/>
        <v>8</v>
      </c>
      <c r="D269" s="21">
        <v>40035</v>
      </c>
      <c r="E269" s="76" t="s">
        <v>856</v>
      </c>
      <c r="F269" s="29" t="s">
        <v>857</v>
      </c>
      <c r="G269" s="11" t="s">
        <v>1749</v>
      </c>
      <c r="H269" s="145">
        <v>61</v>
      </c>
      <c r="I269" s="108" t="s">
        <v>1750</v>
      </c>
      <c r="J269" s="95" t="s">
        <v>1317</v>
      </c>
      <c r="K269" s="95" t="s">
        <v>1739</v>
      </c>
      <c r="L269" s="12" t="s">
        <v>858</v>
      </c>
      <c r="M269" s="12" t="s">
        <v>1373</v>
      </c>
      <c r="N269" s="12" t="s">
        <v>1376</v>
      </c>
      <c r="O269" s="12" t="s">
        <v>859</v>
      </c>
      <c r="P269" s="13">
        <v>9000</v>
      </c>
      <c r="Q269" s="10"/>
      <c r="R269" s="10"/>
      <c r="S269" s="230" t="s">
        <v>1527</v>
      </c>
      <c r="T269" s="14" t="s">
        <v>667</v>
      </c>
      <c r="U269" s="77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  <c r="AJ269" s="78"/>
      <c r="AK269" s="78"/>
      <c r="AL269" s="78"/>
      <c r="AM269" s="78"/>
      <c r="AN269" s="78"/>
      <c r="AO269" s="78"/>
      <c r="AP269" s="78"/>
      <c r="AQ269" s="78"/>
    </row>
    <row r="270" spans="1:43" ht="25.5" customHeight="1">
      <c r="A270" s="6" t="s">
        <v>970</v>
      </c>
      <c r="B270" s="7">
        <v>2009</v>
      </c>
      <c r="C270" s="7">
        <f t="shared" si="4"/>
        <v>8</v>
      </c>
      <c r="D270" s="21">
        <v>40038</v>
      </c>
      <c r="E270" s="76" t="s">
        <v>879</v>
      </c>
      <c r="F270" s="29" t="s">
        <v>880</v>
      </c>
      <c r="G270" s="37" t="s">
        <v>1749</v>
      </c>
      <c r="H270" s="145">
        <v>83</v>
      </c>
      <c r="I270" s="108" t="s">
        <v>1750</v>
      </c>
      <c r="J270" s="95" t="s">
        <v>1759</v>
      </c>
      <c r="K270" s="95" t="s">
        <v>1489</v>
      </c>
      <c r="L270" s="12" t="s">
        <v>545</v>
      </c>
      <c r="M270" s="12" t="s">
        <v>901</v>
      </c>
      <c r="N270" s="12" t="s">
        <v>1376</v>
      </c>
      <c r="O270" s="12" t="s">
        <v>1197</v>
      </c>
      <c r="P270" s="13">
        <v>5000</v>
      </c>
      <c r="Q270" s="10"/>
      <c r="R270" s="10"/>
      <c r="S270" s="230" t="s">
        <v>1527</v>
      </c>
      <c r="T270" s="96" t="s">
        <v>667</v>
      </c>
      <c r="U270" s="77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  <c r="AJ270" s="78"/>
      <c r="AK270" s="78"/>
      <c r="AL270" s="78"/>
      <c r="AM270" s="78"/>
      <c r="AN270" s="78"/>
      <c r="AO270" s="78"/>
      <c r="AP270" s="78"/>
      <c r="AQ270" s="78"/>
    </row>
    <row r="271" spans="1:43" ht="25.5" customHeight="1">
      <c r="A271" s="6" t="s">
        <v>971</v>
      </c>
      <c r="B271" s="7">
        <v>2009</v>
      </c>
      <c r="C271" s="7">
        <f t="shared" si="4"/>
        <v>8</v>
      </c>
      <c r="D271" s="21">
        <v>40042</v>
      </c>
      <c r="E271" s="76" t="s">
        <v>881</v>
      </c>
      <c r="F271" s="29" t="s">
        <v>882</v>
      </c>
      <c r="G271" s="37" t="s">
        <v>1749</v>
      </c>
      <c r="H271" s="145">
        <v>65</v>
      </c>
      <c r="I271" s="108" t="s">
        <v>1364</v>
      </c>
      <c r="J271" s="95" t="s">
        <v>1760</v>
      </c>
      <c r="K271" s="95" t="s">
        <v>1489</v>
      </c>
      <c r="L271" s="12" t="s">
        <v>1760</v>
      </c>
      <c r="M271" s="12" t="s">
        <v>1375</v>
      </c>
      <c r="N271" s="12" t="s">
        <v>1376</v>
      </c>
      <c r="O271" s="12" t="s">
        <v>1420</v>
      </c>
      <c r="P271" s="31">
        <v>3550</v>
      </c>
      <c r="Q271" s="10"/>
      <c r="R271" s="10"/>
      <c r="S271" s="230" t="s">
        <v>1421</v>
      </c>
      <c r="T271" s="14" t="s">
        <v>1421</v>
      </c>
      <c r="U271" s="77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  <c r="AJ271" s="78"/>
      <c r="AK271" s="78"/>
      <c r="AL271" s="78"/>
      <c r="AM271" s="78"/>
      <c r="AN271" s="78"/>
      <c r="AO271" s="78"/>
      <c r="AP271" s="78"/>
      <c r="AQ271" s="78"/>
    </row>
    <row r="272" spans="1:43" ht="25.5" customHeight="1">
      <c r="A272" s="6" t="s">
        <v>972</v>
      </c>
      <c r="B272" s="7">
        <v>2009</v>
      </c>
      <c r="C272" s="7">
        <f t="shared" si="4"/>
        <v>8</v>
      </c>
      <c r="D272" s="21">
        <v>40042</v>
      </c>
      <c r="E272" s="76" t="s">
        <v>883</v>
      </c>
      <c r="F272" s="10" t="s">
        <v>884</v>
      </c>
      <c r="G272" s="37" t="s">
        <v>1749</v>
      </c>
      <c r="H272" s="145">
        <v>33</v>
      </c>
      <c r="I272" s="108" t="s">
        <v>1364</v>
      </c>
      <c r="J272" s="95" t="s">
        <v>1751</v>
      </c>
      <c r="K272" s="95" t="s">
        <v>1489</v>
      </c>
      <c r="L272" s="12" t="s">
        <v>1751</v>
      </c>
      <c r="M272" s="12" t="s">
        <v>1375</v>
      </c>
      <c r="N272" s="12" t="s">
        <v>1374</v>
      </c>
      <c r="O272" s="12" t="s">
        <v>1420</v>
      </c>
      <c r="P272" s="13">
        <v>3550</v>
      </c>
      <c r="Q272" s="10"/>
      <c r="R272" s="10"/>
      <c r="S272" s="230" t="s">
        <v>1421</v>
      </c>
      <c r="T272" s="26" t="s">
        <v>1421</v>
      </c>
      <c r="U272" s="77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  <c r="AJ272" s="78"/>
      <c r="AK272" s="78"/>
      <c r="AL272" s="78"/>
      <c r="AM272" s="78"/>
      <c r="AN272" s="78"/>
      <c r="AO272" s="78"/>
      <c r="AP272" s="78"/>
      <c r="AQ272" s="78"/>
    </row>
    <row r="273" spans="1:43" ht="25.5" customHeight="1">
      <c r="A273" s="6" t="s">
        <v>973</v>
      </c>
      <c r="B273" s="7">
        <v>2009</v>
      </c>
      <c r="C273" s="7">
        <f t="shared" si="4"/>
        <v>8</v>
      </c>
      <c r="D273" s="21">
        <v>40042</v>
      </c>
      <c r="E273" s="76" t="s">
        <v>885</v>
      </c>
      <c r="F273" s="10" t="s">
        <v>886</v>
      </c>
      <c r="G273" s="37" t="s">
        <v>1749</v>
      </c>
      <c r="H273" s="145">
        <v>36</v>
      </c>
      <c r="I273" s="108" t="s">
        <v>1750</v>
      </c>
      <c r="J273" s="95" t="s">
        <v>1008</v>
      </c>
      <c r="K273" s="95" t="s">
        <v>1008</v>
      </c>
      <c r="L273" s="12" t="s">
        <v>1008</v>
      </c>
      <c r="M273" s="12" t="s">
        <v>1487</v>
      </c>
      <c r="N273" s="12" t="s">
        <v>1376</v>
      </c>
      <c r="O273" s="12" t="s">
        <v>1604</v>
      </c>
      <c r="P273" s="13">
        <v>3000</v>
      </c>
      <c r="Q273" s="10"/>
      <c r="R273" s="10"/>
      <c r="S273" s="230" t="s">
        <v>1272</v>
      </c>
      <c r="T273" s="96" t="s">
        <v>887</v>
      </c>
      <c r="U273" s="77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  <c r="AJ273" s="78"/>
      <c r="AK273" s="78"/>
      <c r="AL273" s="78"/>
      <c r="AM273" s="78"/>
      <c r="AN273" s="78"/>
      <c r="AO273" s="78"/>
      <c r="AP273" s="78"/>
      <c r="AQ273" s="78"/>
    </row>
    <row r="274" spans="1:43" ht="25.5" customHeight="1">
      <c r="A274" s="6" t="s">
        <v>974</v>
      </c>
      <c r="B274" s="7">
        <v>2009</v>
      </c>
      <c r="C274" s="7">
        <f t="shared" si="4"/>
        <v>8</v>
      </c>
      <c r="D274" s="272">
        <v>40042</v>
      </c>
      <c r="E274" s="76" t="s">
        <v>888</v>
      </c>
      <c r="F274" s="29" t="s">
        <v>889</v>
      </c>
      <c r="G274" s="37" t="s">
        <v>1749</v>
      </c>
      <c r="H274" s="145">
        <v>50</v>
      </c>
      <c r="I274" s="108" t="s">
        <v>1364</v>
      </c>
      <c r="J274" s="95" t="s">
        <v>1528</v>
      </c>
      <c r="K274" s="95" t="s">
        <v>1489</v>
      </c>
      <c r="L274" s="95" t="s">
        <v>1479</v>
      </c>
      <c r="M274" s="12" t="s">
        <v>1487</v>
      </c>
      <c r="N274" s="95" t="s">
        <v>1374</v>
      </c>
      <c r="O274" s="95" t="s">
        <v>1420</v>
      </c>
      <c r="P274" s="13">
        <v>3550</v>
      </c>
      <c r="Q274" s="11"/>
      <c r="R274" s="11"/>
      <c r="S274" s="230" t="s">
        <v>1421</v>
      </c>
      <c r="T274" s="97" t="s">
        <v>1421</v>
      </c>
      <c r="U274" s="77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  <c r="AJ274" s="78"/>
      <c r="AK274" s="78"/>
      <c r="AL274" s="78"/>
      <c r="AM274" s="78"/>
      <c r="AN274" s="78"/>
      <c r="AO274" s="78"/>
      <c r="AP274" s="78"/>
      <c r="AQ274" s="78"/>
    </row>
    <row r="275" spans="1:43" ht="25.5" customHeight="1">
      <c r="A275" s="6" t="s">
        <v>975</v>
      </c>
      <c r="B275" s="7">
        <v>2009</v>
      </c>
      <c r="C275" s="7">
        <f t="shared" si="4"/>
        <v>8</v>
      </c>
      <c r="D275" s="21">
        <v>40046</v>
      </c>
      <c r="E275" s="76" t="s">
        <v>860</v>
      </c>
      <c r="F275" s="10" t="s">
        <v>861</v>
      </c>
      <c r="G275" s="37" t="s">
        <v>1749</v>
      </c>
      <c r="H275" s="145">
        <v>35</v>
      </c>
      <c r="I275" s="108" t="s">
        <v>1750</v>
      </c>
      <c r="J275" s="95" t="s">
        <v>1004</v>
      </c>
      <c r="K275" s="95" t="s">
        <v>1489</v>
      </c>
      <c r="L275" s="95" t="s">
        <v>1605</v>
      </c>
      <c r="M275" s="12" t="s">
        <v>1487</v>
      </c>
      <c r="N275" s="95" t="s">
        <v>1376</v>
      </c>
      <c r="O275" s="12" t="s">
        <v>1602</v>
      </c>
      <c r="P275" s="13">
        <v>10000</v>
      </c>
      <c r="Q275" s="10" t="s">
        <v>871</v>
      </c>
      <c r="R275" s="10" t="s">
        <v>872</v>
      </c>
      <c r="S275" s="230" t="s">
        <v>1297</v>
      </c>
      <c r="T275" s="14" t="s">
        <v>566</v>
      </c>
      <c r="U275" s="77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  <c r="AJ275" s="78"/>
      <c r="AK275" s="78"/>
      <c r="AL275" s="78"/>
      <c r="AM275" s="78"/>
      <c r="AN275" s="78"/>
      <c r="AO275" s="78"/>
      <c r="AP275" s="78"/>
      <c r="AQ275" s="78"/>
    </row>
    <row r="276" spans="1:43" ht="25.5" customHeight="1">
      <c r="A276" s="6" t="s">
        <v>976</v>
      </c>
      <c r="B276" s="7">
        <v>2009</v>
      </c>
      <c r="C276" s="7">
        <f t="shared" si="4"/>
        <v>8</v>
      </c>
      <c r="D276" s="21">
        <v>40046</v>
      </c>
      <c r="E276" s="76" t="s">
        <v>873</v>
      </c>
      <c r="F276" s="10" t="s">
        <v>874</v>
      </c>
      <c r="G276" s="37" t="s">
        <v>1749</v>
      </c>
      <c r="H276" s="145">
        <v>35</v>
      </c>
      <c r="I276" s="108" t="s">
        <v>1364</v>
      </c>
      <c r="J276" s="95" t="s">
        <v>1756</v>
      </c>
      <c r="K276" s="95" t="s">
        <v>1489</v>
      </c>
      <c r="L276" s="95" t="s">
        <v>1762</v>
      </c>
      <c r="M276" s="12" t="s">
        <v>1375</v>
      </c>
      <c r="N276" s="95" t="s">
        <v>1376</v>
      </c>
      <c r="O276" s="12" t="s">
        <v>1420</v>
      </c>
      <c r="P276" s="13">
        <v>3500</v>
      </c>
      <c r="Q276" s="10" t="s">
        <v>871</v>
      </c>
      <c r="R276" s="10" t="s">
        <v>875</v>
      </c>
      <c r="S276" s="230" t="s">
        <v>1421</v>
      </c>
      <c r="T276" s="14" t="s">
        <v>1421</v>
      </c>
      <c r="U276" s="77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  <c r="AJ276" s="78"/>
      <c r="AK276" s="78"/>
      <c r="AL276" s="78"/>
      <c r="AM276" s="78"/>
      <c r="AN276" s="78"/>
      <c r="AO276" s="78"/>
      <c r="AP276" s="78"/>
      <c r="AQ276" s="78"/>
    </row>
    <row r="277" spans="1:43" ht="25.5" customHeight="1">
      <c r="A277" s="6" t="s">
        <v>977</v>
      </c>
      <c r="B277" s="7">
        <v>2009</v>
      </c>
      <c r="C277" s="7">
        <f t="shared" si="4"/>
        <v>8</v>
      </c>
      <c r="D277" s="21">
        <v>40046</v>
      </c>
      <c r="E277" s="76" t="s">
        <v>876</v>
      </c>
      <c r="F277" s="10" t="s">
        <v>877</v>
      </c>
      <c r="G277" s="37" t="s">
        <v>1206</v>
      </c>
      <c r="H277" s="145">
        <v>81</v>
      </c>
      <c r="I277" s="108" t="s">
        <v>1364</v>
      </c>
      <c r="J277" s="95" t="s">
        <v>1471</v>
      </c>
      <c r="K277" s="95" t="s">
        <v>1489</v>
      </c>
      <c r="L277" s="12" t="s">
        <v>958</v>
      </c>
      <c r="M277" s="12" t="s">
        <v>1375</v>
      </c>
      <c r="N277" s="95" t="s">
        <v>1376</v>
      </c>
      <c r="O277" s="12" t="s">
        <v>1420</v>
      </c>
      <c r="P277" s="273">
        <v>3550</v>
      </c>
      <c r="Q277" s="10" t="s">
        <v>878</v>
      </c>
      <c r="R277" s="10" t="s">
        <v>1421</v>
      </c>
      <c r="S277" s="230" t="s">
        <v>1421</v>
      </c>
      <c r="T277" s="26" t="s">
        <v>1421</v>
      </c>
      <c r="U277" s="77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  <c r="AJ277" s="78"/>
      <c r="AK277" s="78"/>
      <c r="AL277" s="78"/>
      <c r="AM277" s="78"/>
      <c r="AN277" s="78"/>
      <c r="AO277" s="78"/>
      <c r="AP277" s="78"/>
      <c r="AQ277" s="78"/>
    </row>
    <row r="278" spans="1:43" ht="25.5" customHeight="1">
      <c r="A278" s="6" t="s">
        <v>978</v>
      </c>
      <c r="B278" s="7">
        <v>2009</v>
      </c>
      <c r="C278" s="7">
        <f t="shared" si="4"/>
        <v>8</v>
      </c>
      <c r="D278" s="21">
        <v>40050</v>
      </c>
      <c r="E278" s="76" t="s">
        <v>840</v>
      </c>
      <c r="F278" s="10" t="s">
        <v>841</v>
      </c>
      <c r="G278" s="37" t="s">
        <v>1206</v>
      </c>
      <c r="H278" s="145">
        <v>28</v>
      </c>
      <c r="I278" s="108" t="s">
        <v>1750</v>
      </c>
      <c r="J278" s="95" t="s">
        <v>145</v>
      </c>
      <c r="K278" s="95" t="s">
        <v>1489</v>
      </c>
      <c r="L278" s="12" t="s">
        <v>145</v>
      </c>
      <c r="M278" s="12" t="s">
        <v>1375</v>
      </c>
      <c r="N278" s="95" t="s">
        <v>1376</v>
      </c>
      <c r="O278" s="12" t="s">
        <v>1342</v>
      </c>
      <c r="P278" s="273">
        <v>2500</v>
      </c>
      <c r="Q278" s="10" t="s">
        <v>878</v>
      </c>
      <c r="R278" s="10" t="s">
        <v>1421</v>
      </c>
      <c r="S278" s="230" t="s">
        <v>1268</v>
      </c>
      <c r="T278" s="96" t="s">
        <v>842</v>
      </c>
      <c r="U278" s="77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  <c r="AJ278" s="78"/>
      <c r="AK278" s="78"/>
      <c r="AL278" s="78"/>
      <c r="AM278" s="78"/>
      <c r="AN278" s="78"/>
      <c r="AO278" s="78"/>
      <c r="AP278" s="78"/>
      <c r="AQ278" s="78"/>
    </row>
    <row r="279" spans="1:43" ht="25.5" customHeight="1">
      <c r="A279" s="6" t="s">
        <v>979</v>
      </c>
      <c r="B279" s="7">
        <v>2009</v>
      </c>
      <c r="C279" s="7">
        <f t="shared" si="4"/>
        <v>8</v>
      </c>
      <c r="D279" s="21">
        <v>40050</v>
      </c>
      <c r="E279" s="76" t="s">
        <v>843</v>
      </c>
      <c r="F279" s="10" t="s">
        <v>844</v>
      </c>
      <c r="G279" s="37" t="s">
        <v>1749</v>
      </c>
      <c r="H279" s="145">
        <v>44</v>
      </c>
      <c r="I279" s="108" t="s">
        <v>1364</v>
      </c>
      <c r="J279" s="95" t="s">
        <v>1528</v>
      </c>
      <c r="K279" s="95" t="s">
        <v>1489</v>
      </c>
      <c r="L279" s="12" t="s">
        <v>1528</v>
      </c>
      <c r="M279" s="12" t="s">
        <v>1615</v>
      </c>
      <c r="N279" s="95" t="s">
        <v>1374</v>
      </c>
      <c r="O279" s="12" t="s">
        <v>1420</v>
      </c>
      <c r="P279" s="273">
        <v>2800</v>
      </c>
      <c r="Q279" s="10" t="s">
        <v>845</v>
      </c>
      <c r="R279" s="10" t="s">
        <v>1222</v>
      </c>
      <c r="S279" s="230" t="s">
        <v>1421</v>
      </c>
      <c r="T279" s="96" t="s">
        <v>1421</v>
      </c>
      <c r="U279" s="77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  <c r="AJ279" s="78"/>
      <c r="AK279" s="78"/>
      <c r="AL279" s="78"/>
      <c r="AM279" s="78"/>
      <c r="AN279" s="78"/>
      <c r="AO279" s="78"/>
      <c r="AP279" s="78"/>
      <c r="AQ279" s="78"/>
    </row>
    <row r="280" spans="1:43" ht="25.5" customHeight="1">
      <c r="A280" s="6" t="s">
        <v>980</v>
      </c>
      <c r="B280" s="7">
        <v>2009</v>
      </c>
      <c r="C280" s="7">
        <f t="shared" si="4"/>
        <v>8</v>
      </c>
      <c r="D280" s="8">
        <v>40050</v>
      </c>
      <c r="E280" s="76" t="s">
        <v>846</v>
      </c>
      <c r="F280" s="29" t="s">
        <v>847</v>
      </c>
      <c r="G280" s="37" t="s">
        <v>1749</v>
      </c>
      <c r="H280" s="145">
        <v>48</v>
      </c>
      <c r="I280" s="108" t="s">
        <v>1364</v>
      </c>
      <c r="J280" s="95" t="s">
        <v>1345</v>
      </c>
      <c r="K280" s="95" t="s">
        <v>1345</v>
      </c>
      <c r="L280" s="12" t="s">
        <v>1315</v>
      </c>
      <c r="M280" s="12" t="s">
        <v>1615</v>
      </c>
      <c r="N280" s="95" t="s">
        <v>1376</v>
      </c>
      <c r="O280" s="12" t="s">
        <v>1420</v>
      </c>
      <c r="P280" s="273">
        <v>3500</v>
      </c>
      <c r="Q280" s="10" t="s">
        <v>848</v>
      </c>
      <c r="R280" s="10" t="s">
        <v>849</v>
      </c>
      <c r="S280" s="230" t="s">
        <v>1421</v>
      </c>
      <c r="T280" s="96" t="s">
        <v>1421</v>
      </c>
      <c r="U280" s="77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  <c r="AJ280" s="78"/>
      <c r="AK280" s="78"/>
      <c r="AL280" s="78"/>
      <c r="AM280" s="78"/>
      <c r="AN280" s="78"/>
      <c r="AO280" s="78"/>
      <c r="AP280" s="78"/>
      <c r="AQ280" s="78"/>
    </row>
    <row r="281" spans="1:43" ht="25.5" customHeight="1">
      <c r="A281" s="6" t="s">
        <v>981</v>
      </c>
      <c r="B281" s="7">
        <v>2009</v>
      </c>
      <c r="C281" s="7">
        <f t="shared" si="4"/>
        <v>8</v>
      </c>
      <c r="D281" s="21">
        <v>40052</v>
      </c>
      <c r="E281" s="76" t="s">
        <v>815</v>
      </c>
      <c r="F281" s="29" t="s">
        <v>816</v>
      </c>
      <c r="G281" s="37" t="s">
        <v>1749</v>
      </c>
      <c r="H281" s="145">
        <v>19</v>
      </c>
      <c r="I281" s="108" t="s">
        <v>1750</v>
      </c>
      <c r="J281" s="95" t="s">
        <v>1753</v>
      </c>
      <c r="K281" s="95" t="s">
        <v>1489</v>
      </c>
      <c r="L281" s="12" t="s">
        <v>959</v>
      </c>
      <c r="M281" s="12" t="s">
        <v>1746</v>
      </c>
      <c r="N281" s="95" t="s">
        <v>1376</v>
      </c>
      <c r="O281" s="12" t="s">
        <v>1293</v>
      </c>
      <c r="P281" s="273">
        <v>2500</v>
      </c>
      <c r="Q281" s="10" t="s">
        <v>878</v>
      </c>
      <c r="R281" s="10" t="s">
        <v>1421</v>
      </c>
      <c r="S281" s="230" t="s">
        <v>1268</v>
      </c>
      <c r="T281" s="14" t="s">
        <v>817</v>
      </c>
      <c r="U281" s="77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  <c r="AJ281" s="78"/>
      <c r="AK281" s="78"/>
      <c r="AL281" s="78"/>
      <c r="AM281" s="78"/>
      <c r="AN281" s="78"/>
      <c r="AO281" s="78"/>
      <c r="AP281" s="78"/>
      <c r="AQ281" s="78"/>
    </row>
    <row r="282" spans="1:43" ht="25.5" customHeight="1">
      <c r="A282" s="6" t="s">
        <v>982</v>
      </c>
      <c r="B282" s="7">
        <v>2009</v>
      </c>
      <c r="C282" s="7">
        <f t="shared" si="4"/>
        <v>8</v>
      </c>
      <c r="D282" s="8">
        <v>40052</v>
      </c>
      <c r="E282" s="76" t="s">
        <v>818</v>
      </c>
      <c r="F282" s="29" t="s">
        <v>819</v>
      </c>
      <c r="G282" s="37" t="s">
        <v>1206</v>
      </c>
      <c r="H282" s="145">
        <v>76</v>
      </c>
      <c r="I282" s="108" t="s">
        <v>1750</v>
      </c>
      <c r="J282" s="95" t="s">
        <v>1755</v>
      </c>
      <c r="K282" s="95" t="s">
        <v>1489</v>
      </c>
      <c r="L282" s="12" t="s">
        <v>1755</v>
      </c>
      <c r="M282" s="12" t="s">
        <v>1373</v>
      </c>
      <c r="N282" s="12" t="s">
        <v>1376</v>
      </c>
      <c r="O282" s="12" t="s">
        <v>899</v>
      </c>
      <c r="P282" s="274">
        <v>3000</v>
      </c>
      <c r="Q282" s="10" t="s">
        <v>820</v>
      </c>
      <c r="R282" s="10" t="s">
        <v>821</v>
      </c>
      <c r="S282" s="230" t="s">
        <v>1297</v>
      </c>
      <c r="T282" s="96" t="s">
        <v>1297</v>
      </c>
      <c r="U282" s="77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  <c r="AL282" s="78"/>
      <c r="AM282" s="78"/>
      <c r="AN282" s="78"/>
      <c r="AO282" s="78"/>
      <c r="AP282" s="78"/>
      <c r="AQ282" s="78"/>
    </row>
    <row r="283" spans="1:43" ht="25.5" customHeight="1">
      <c r="A283" s="6" t="s">
        <v>983</v>
      </c>
      <c r="B283" s="7">
        <v>2009</v>
      </c>
      <c r="C283" s="7">
        <f t="shared" si="4"/>
        <v>8</v>
      </c>
      <c r="D283" s="21">
        <v>40053</v>
      </c>
      <c r="E283" s="76" t="s">
        <v>747</v>
      </c>
      <c r="F283" s="29" t="s">
        <v>748</v>
      </c>
      <c r="G283" s="37" t="s">
        <v>1206</v>
      </c>
      <c r="H283" s="145">
        <v>35</v>
      </c>
      <c r="I283" s="108" t="s">
        <v>1750</v>
      </c>
      <c r="J283" s="95" t="s">
        <v>1282</v>
      </c>
      <c r="K283" s="95" t="s">
        <v>1754</v>
      </c>
      <c r="L283" s="12" t="s">
        <v>1418</v>
      </c>
      <c r="M283" s="12" t="s">
        <v>1487</v>
      </c>
      <c r="N283" s="12" t="s">
        <v>1376</v>
      </c>
      <c r="O283" s="12" t="s">
        <v>1729</v>
      </c>
      <c r="P283" s="273">
        <v>1500</v>
      </c>
      <c r="Q283" s="10" t="s">
        <v>878</v>
      </c>
      <c r="R283" s="10" t="s">
        <v>1421</v>
      </c>
      <c r="S283" s="230" t="s">
        <v>1222</v>
      </c>
      <c r="T283" s="96" t="s">
        <v>1222</v>
      </c>
      <c r="U283" s="77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  <c r="AJ283" s="78"/>
      <c r="AK283" s="78"/>
      <c r="AL283" s="78"/>
      <c r="AM283" s="78"/>
      <c r="AN283" s="78"/>
      <c r="AO283" s="78"/>
      <c r="AP283" s="78"/>
      <c r="AQ283" s="78"/>
    </row>
    <row r="284" spans="1:43" ht="25.5" customHeight="1">
      <c r="A284" s="6" t="s">
        <v>984</v>
      </c>
      <c r="B284" s="7">
        <v>2009</v>
      </c>
      <c r="C284" s="7">
        <f t="shared" si="4"/>
        <v>8</v>
      </c>
      <c r="D284" s="21">
        <v>40056</v>
      </c>
      <c r="E284" s="76" t="s">
        <v>749</v>
      </c>
      <c r="F284" s="29" t="s">
        <v>750</v>
      </c>
      <c r="G284" s="37" t="s">
        <v>1749</v>
      </c>
      <c r="H284" s="145">
        <v>62</v>
      </c>
      <c r="I284" s="108" t="s">
        <v>1364</v>
      </c>
      <c r="J284" s="95" t="s">
        <v>1007</v>
      </c>
      <c r="K284" s="95" t="s">
        <v>1007</v>
      </c>
      <c r="L284" s="12" t="s">
        <v>1007</v>
      </c>
      <c r="M284" s="12" t="s">
        <v>1487</v>
      </c>
      <c r="N284" s="95" t="s">
        <v>1376</v>
      </c>
      <c r="O284" s="12" t="s">
        <v>1420</v>
      </c>
      <c r="P284" s="273">
        <v>1500</v>
      </c>
      <c r="Q284" s="10" t="s">
        <v>848</v>
      </c>
      <c r="R284" s="10" t="s">
        <v>1320</v>
      </c>
      <c r="S284" s="230" t="s">
        <v>1421</v>
      </c>
      <c r="T284" s="96" t="s">
        <v>1421</v>
      </c>
      <c r="U284" s="77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  <c r="AJ284" s="78"/>
      <c r="AK284" s="78"/>
      <c r="AL284" s="78"/>
      <c r="AM284" s="78"/>
      <c r="AN284" s="78"/>
      <c r="AO284" s="78"/>
      <c r="AP284" s="78"/>
      <c r="AQ284" s="78"/>
    </row>
    <row r="285" spans="1:43" ht="25.5" customHeight="1">
      <c r="A285" s="6" t="s">
        <v>985</v>
      </c>
      <c r="B285" s="7">
        <v>2009</v>
      </c>
      <c r="C285" s="7">
        <f t="shared" si="4"/>
        <v>8</v>
      </c>
      <c r="D285" s="21">
        <v>40056</v>
      </c>
      <c r="E285" s="76" t="s">
        <v>751</v>
      </c>
      <c r="F285" s="29" t="s">
        <v>752</v>
      </c>
      <c r="G285" s="37" t="s">
        <v>1749</v>
      </c>
      <c r="H285" s="145">
        <v>3</v>
      </c>
      <c r="I285" s="108" t="s">
        <v>1750</v>
      </c>
      <c r="J285" s="95" t="s">
        <v>1761</v>
      </c>
      <c r="K285" s="95" t="s">
        <v>1489</v>
      </c>
      <c r="L285" s="12" t="s">
        <v>1501</v>
      </c>
      <c r="M285" s="12" t="s">
        <v>1373</v>
      </c>
      <c r="N285" s="95" t="s">
        <v>1376</v>
      </c>
      <c r="O285" s="12" t="s">
        <v>1603</v>
      </c>
      <c r="P285" s="273">
        <v>2000</v>
      </c>
      <c r="Q285" s="10" t="s">
        <v>878</v>
      </c>
      <c r="R285" s="10" t="s">
        <v>1421</v>
      </c>
      <c r="S285" s="230" t="s">
        <v>1268</v>
      </c>
      <c r="T285" s="96" t="s">
        <v>132</v>
      </c>
      <c r="U285" s="77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  <c r="AJ285" s="78"/>
      <c r="AK285" s="78"/>
      <c r="AL285" s="78"/>
      <c r="AM285" s="78"/>
      <c r="AN285" s="78"/>
      <c r="AO285" s="78"/>
      <c r="AP285" s="78"/>
      <c r="AQ285" s="78"/>
    </row>
    <row r="286" spans="1:43" ht="25.5" customHeight="1">
      <c r="A286" s="6" t="s">
        <v>986</v>
      </c>
      <c r="B286" s="7">
        <v>2009</v>
      </c>
      <c r="C286" s="7">
        <f t="shared" si="4"/>
        <v>8</v>
      </c>
      <c r="D286" s="21">
        <v>40056</v>
      </c>
      <c r="E286" s="76" t="s">
        <v>753</v>
      </c>
      <c r="F286" s="29" t="s">
        <v>754</v>
      </c>
      <c r="G286" s="37" t="s">
        <v>1749</v>
      </c>
      <c r="H286" s="145">
        <v>20</v>
      </c>
      <c r="I286" s="108" t="s">
        <v>1750</v>
      </c>
      <c r="J286" s="205" t="s">
        <v>1614</v>
      </c>
      <c r="K286" s="205" t="s">
        <v>1614</v>
      </c>
      <c r="L286" s="101" t="s">
        <v>960</v>
      </c>
      <c r="M286" s="12" t="s">
        <v>1375</v>
      </c>
      <c r="N286" s="95" t="s">
        <v>1376</v>
      </c>
      <c r="O286" s="12" t="s">
        <v>333</v>
      </c>
      <c r="P286" s="273">
        <v>10000</v>
      </c>
      <c r="Q286" s="10" t="s">
        <v>878</v>
      </c>
      <c r="R286" s="10" t="s">
        <v>1421</v>
      </c>
      <c r="S286" s="230" t="s">
        <v>1297</v>
      </c>
      <c r="T286" s="96" t="s">
        <v>755</v>
      </c>
      <c r="U286" s="77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  <c r="AJ286" s="78"/>
      <c r="AK286" s="78"/>
      <c r="AL286" s="78"/>
      <c r="AM286" s="78"/>
      <c r="AN286" s="78"/>
      <c r="AO286" s="78"/>
      <c r="AP286" s="78"/>
      <c r="AQ286" s="78"/>
    </row>
    <row r="287" spans="1:43" ht="25.5" customHeight="1">
      <c r="A287" s="6" t="s">
        <v>987</v>
      </c>
      <c r="B287" s="7">
        <v>2009</v>
      </c>
      <c r="C287" s="7">
        <f t="shared" si="4"/>
        <v>8</v>
      </c>
      <c r="D287" s="21">
        <v>40056</v>
      </c>
      <c r="E287" s="76" t="s">
        <v>756</v>
      </c>
      <c r="F287" s="29" t="s">
        <v>757</v>
      </c>
      <c r="G287" s="37" t="s">
        <v>1749</v>
      </c>
      <c r="H287" s="145">
        <v>62</v>
      </c>
      <c r="I287" s="108" t="s">
        <v>1364</v>
      </c>
      <c r="J287" s="205" t="s">
        <v>1473</v>
      </c>
      <c r="K287" s="205" t="s">
        <v>1473</v>
      </c>
      <c r="L287" s="12" t="s">
        <v>1278</v>
      </c>
      <c r="M287" s="12" t="s">
        <v>1375</v>
      </c>
      <c r="N287" s="95" t="s">
        <v>1376</v>
      </c>
      <c r="O287" s="12" t="s">
        <v>1420</v>
      </c>
      <c r="P287" s="273">
        <v>3550</v>
      </c>
      <c r="Q287" s="10" t="s">
        <v>878</v>
      </c>
      <c r="R287" s="10" t="s">
        <v>1421</v>
      </c>
      <c r="S287" s="230" t="s">
        <v>1421</v>
      </c>
      <c r="T287" s="26" t="s">
        <v>1421</v>
      </c>
      <c r="U287" s="77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  <c r="AJ287" s="78"/>
      <c r="AK287" s="78"/>
      <c r="AL287" s="78"/>
      <c r="AM287" s="78"/>
      <c r="AN287" s="78"/>
      <c r="AO287" s="78"/>
      <c r="AP287" s="78"/>
      <c r="AQ287" s="78"/>
    </row>
    <row r="288" spans="1:43" ht="25.5" customHeight="1">
      <c r="A288" s="6" t="s">
        <v>988</v>
      </c>
      <c r="B288" s="7">
        <v>2009</v>
      </c>
      <c r="C288" s="7">
        <f t="shared" si="4"/>
        <v>9</v>
      </c>
      <c r="D288" s="21">
        <v>40063</v>
      </c>
      <c r="E288" s="76" t="s">
        <v>706</v>
      </c>
      <c r="F288" s="29" t="s">
        <v>707</v>
      </c>
      <c r="G288" s="37" t="s">
        <v>1206</v>
      </c>
      <c r="H288" s="145">
        <v>78</v>
      </c>
      <c r="I288" s="108" t="s">
        <v>1364</v>
      </c>
      <c r="J288" s="95" t="s">
        <v>1752</v>
      </c>
      <c r="K288" s="95" t="s">
        <v>1489</v>
      </c>
      <c r="L288" s="12" t="s">
        <v>1159</v>
      </c>
      <c r="M288" s="12" t="s">
        <v>1375</v>
      </c>
      <c r="N288" s="12" t="s">
        <v>1376</v>
      </c>
      <c r="O288" s="12" t="s">
        <v>1420</v>
      </c>
      <c r="P288" s="13">
        <v>3550</v>
      </c>
      <c r="Q288" s="10"/>
      <c r="R288" s="10"/>
      <c r="S288" s="230" t="s">
        <v>1421</v>
      </c>
      <c r="T288" s="96" t="s">
        <v>1421</v>
      </c>
      <c r="U288" s="77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  <c r="AJ288" s="78"/>
      <c r="AK288" s="78"/>
      <c r="AL288" s="78"/>
      <c r="AM288" s="78"/>
      <c r="AN288" s="78"/>
      <c r="AO288" s="78"/>
      <c r="AP288" s="78"/>
      <c r="AQ288" s="78"/>
    </row>
    <row r="289" spans="1:43" ht="25.5" customHeight="1">
      <c r="A289" s="6" t="s">
        <v>989</v>
      </c>
      <c r="B289" s="7">
        <v>2009</v>
      </c>
      <c r="C289" s="7">
        <f t="shared" si="4"/>
        <v>9</v>
      </c>
      <c r="D289" s="21">
        <v>40063</v>
      </c>
      <c r="E289" s="76" t="s">
        <v>708</v>
      </c>
      <c r="F289" s="29" t="s">
        <v>709</v>
      </c>
      <c r="G289" s="37" t="s">
        <v>1749</v>
      </c>
      <c r="H289" s="145">
        <v>60</v>
      </c>
      <c r="I289" s="108" t="s">
        <v>1364</v>
      </c>
      <c r="J289" s="95" t="s">
        <v>1614</v>
      </c>
      <c r="K289" s="95" t="s">
        <v>1614</v>
      </c>
      <c r="L289" s="95" t="s">
        <v>710</v>
      </c>
      <c r="M289" s="12" t="s">
        <v>1615</v>
      </c>
      <c r="N289" s="95" t="s">
        <v>1376</v>
      </c>
      <c r="O289" s="12" t="s">
        <v>1420</v>
      </c>
      <c r="P289" s="13">
        <v>3550</v>
      </c>
      <c r="Q289" s="10"/>
      <c r="R289" s="10"/>
      <c r="S289" s="230" t="s">
        <v>1421</v>
      </c>
      <c r="T289" s="14" t="s">
        <v>1421</v>
      </c>
      <c r="U289" s="77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  <c r="AK289" s="78"/>
      <c r="AL289" s="78"/>
      <c r="AM289" s="78"/>
      <c r="AN289" s="78"/>
      <c r="AO289" s="78"/>
      <c r="AP289" s="78"/>
      <c r="AQ289" s="78"/>
    </row>
    <row r="290" spans="1:43" ht="25.5" customHeight="1">
      <c r="A290" s="6" t="s">
        <v>990</v>
      </c>
      <c r="B290" s="7">
        <v>2009</v>
      </c>
      <c r="C290" s="7">
        <f t="shared" si="4"/>
        <v>9</v>
      </c>
      <c r="D290" s="21">
        <v>40063</v>
      </c>
      <c r="E290" s="76" t="s">
        <v>711</v>
      </c>
      <c r="F290" s="29" t="s">
        <v>712</v>
      </c>
      <c r="G290" s="37" t="s">
        <v>1749</v>
      </c>
      <c r="H290" s="145">
        <v>22</v>
      </c>
      <c r="I290" s="108" t="s">
        <v>1750</v>
      </c>
      <c r="J290" s="95" t="s">
        <v>914</v>
      </c>
      <c r="K290" s="95" t="s">
        <v>1489</v>
      </c>
      <c r="L290" s="12" t="s">
        <v>914</v>
      </c>
      <c r="M290" s="12" t="s">
        <v>1487</v>
      </c>
      <c r="N290" s="12" t="s">
        <v>1374</v>
      </c>
      <c r="O290" s="12" t="s">
        <v>891</v>
      </c>
      <c r="P290" s="13">
        <v>3500</v>
      </c>
      <c r="Q290" s="10"/>
      <c r="R290" s="10"/>
      <c r="S290" s="230" t="s">
        <v>1268</v>
      </c>
      <c r="T290" s="14" t="s">
        <v>713</v>
      </c>
      <c r="U290" s="77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  <c r="AJ290" s="78"/>
      <c r="AK290" s="78"/>
      <c r="AL290" s="78"/>
      <c r="AM290" s="78"/>
      <c r="AN290" s="78"/>
      <c r="AO290" s="78"/>
      <c r="AP290" s="78"/>
      <c r="AQ290" s="78"/>
    </row>
    <row r="291" spans="1:43" ht="25.5" customHeight="1">
      <c r="A291" s="6" t="s">
        <v>991</v>
      </c>
      <c r="B291" s="7">
        <v>2009</v>
      </c>
      <c r="C291" s="7">
        <f t="shared" si="4"/>
        <v>9</v>
      </c>
      <c r="D291" s="21">
        <v>40064</v>
      </c>
      <c r="E291" s="76" t="s">
        <v>714</v>
      </c>
      <c r="F291" s="29" t="s">
        <v>715</v>
      </c>
      <c r="G291" s="37" t="s">
        <v>1749</v>
      </c>
      <c r="H291" s="145">
        <v>29</v>
      </c>
      <c r="I291" s="108" t="s">
        <v>1750</v>
      </c>
      <c r="J291" s="95" t="s">
        <v>1761</v>
      </c>
      <c r="K291" s="95" t="s">
        <v>1489</v>
      </c>
      <c r="L291" s="12" t="s">
        <v>1284</v>
      </c>
      <c r="M291" s="12" t="s">
        <v>1373</v>
      </c>
      <c r="N291" s="12" t="s">
        <v>1376</v>
      </c>
      <c r="O291" s="12" t="s">
        <v>1804</v>
      </c>
      <c r="P291" s="13">
        <v>5000</v>
      </c>
      <c r="Q291" s="10"/>
      <c r="R291" s="10"/>
      <c r="S291" s="230" t="s">
        <v>1268</v>
      </c>
      <c r="T291" s="96" t="s">
        <v>624</v>
      </c>
      <c r="U291" s="77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  <c r="AJ291" s="78"/>
      <c r="AK291" s="78"/>
      <c r="AL291" s="78"/>
      <c r="AM291" s="78"/>
      <c r="AN291" s="78"/>
      <c r="AO291" s="78"/>
      <c r="AP291" s="78"/>
      <c r="AQ291" s="78"/>
    </row>
    <row r="292" spans="1:43" ht="25.5" customHeight="1">
      <c r="A292" s="6" t="s">
        <v>992</v>
      </c>
      <c r="B292" s="7">
        <v>2009</v>
      </c>
      <c r="C292" s="7">
        <f t="shared" si="4"/>
        <v>9</v>
      </c>
      <c r="D292" s="21">
        <v>40066</v>
      </c>
      <c r="E292" s="76" t="s">
        <v>651</v>
      </c>
      <c r="F292" s="29" t="s">
        <v>652</v>
      </c>
      <c r="G292" s="11" t="s">
        <v>1749</v>
      </c>
      <c r="H292" s="145">
        <v>28</v>
      </c>
      <c r="I292" s="108" t="s">
        <v>1364</v>
      </c>
      <c r="J292" s="95" t="s">
        <v>1703</v>
      </c>
      <c r="K292" s="95" t="s">
        <v>1614</v>
      </c>
      <c r="L292" s="12" t="s">
        <v>653</v>
      </c>
      <c r="M292" s="12" t="s">
        <v>1375</v>
      </c>
      <c r="N292" s="12" t="s">
        <v>1376</v>
      </c>
      <c r="O292" s="12" t="s">
        <v>1420</v>
      </c>
      <c r="P292" s="31">
        <v>3500</v>
      </c>
      <c r="Q292" s="10"/>
      <c r="R292" s="10"/>
      <c r="S292" s="230" t="s">
        <v>1421</v>
      </c>
      <c r="T292" s="14" t="s">
        <v>1421</v>
      </c>
      <c r="U292" s="77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  <c r="AJ292" s="78"/>
      <c r="AK292" s="78"/>
      <c r="AL292" s="78"/>
      <c r="AM292" s="78"/>
      <c r="AN292" s="78"/>
      <c r="AO292" s="78"/>
      <c r="AP292" s="78"/>
      <c r="AQ292" s="78"/>
    </row>
    <row r="293" spans="1:43" ht="25.5" customHeight="1">
      <c r="A293" s="6" t="s">
        <v>993</v>
      </c>
      <c r="B293" s="7">
        <v>2009</v>
      </c>
      <c r="C293" s="7">
        <f t="shared" si="4"/>
        <v>9</v>
      </c>
      <c r="D293" s="21">
        <v>40066</v>
      </c>
      <c r="E293" s="76" t="s">
        <v>654</v>
      </c>
      <c r="F293" s="10" t="s">
        <v>655</v>
      </c>
      <c r="G293" s="37" t="s">
        <v>1206</v>
      </c>
      <c r="H293" s="145">
        <v>60</v>
      </c>
      <c r="I293" s="108" t="s">
        <v>1750</v>
      </c>
      <c r="J293" s="95" t="s">
        <v>1752</v>
      </c>
      <c r="K293" s="95" t="s">
        <v>1489</v>
      </c>
      <c r="L293" s="12" t="s">
        <v>1185</v>
      </c>
      <c r="M293" s="12" t="s">
        <v>1373</v>
      </c>
      <c r="N293" s="12" t="s">
        <v>1376</v>
      </c>
      <c r="O293" s="95" t="s">
        <v>891</v>
      </c>
      <c r="P293" s="13">
        <v>3000</v>
      </c>
      <c r="Q293" s="10"/>
      <c r="R293" s="10"/>
      <c r="S293" s="230" t="s">
        <v>1527</v>
      </c>
      <c r="T293" s="26" t="s">
        <v>379</v>
      </c>
      <c r="U293" s="77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  <c r="AJ293" s="78"/>
      <c r="AK293" s="78"/>
      <c r="AL293" s="78"/>
      <c r="AM293" s="78"/>
      <c r="AN293" s="78"/>
      <c r="AO293" s="78"/>
      <c r="AP293" s="78"/>
      <c r="AQ293" s="78"/>
    </row>
    <row r="294" spans="1:43" ht="25.5" customHeight="1">
      <c r="A294" s="6" t="s">
        <v>994</v>
      </c>
      <c r="B294" s="7">
        <v>2009</v>
      </c>
      <c r="C294" s="7">
        <f t="shared" si="4"/>
        <v>9</v>
      </c>
      <c r="D294" s="21">
        <v>40067</v>
      </c>
      <c r="E294" s="76" t="s">
        <v>584</v>
      </c>
      <c r="F294" s="10" t="s">
        <v>585</v>
      </c>
      <c r="G294" s="37" t="s">
        <v>1749</v>
      </c>
      <c r="H294" s="145">
        <v>20</v>
      </c>
      <c r="I294" s="108" t="s">
        <v>1750</v>
      </c>
      <c r="J294" s="95" t="s">
        <v>1009</v>
      </c>
      <c r="K294" s="95" t="s">
        <v>1489</v>
      </c>
      <c r="L294" s="12" t="s">
        <v>1292</v>
      </c>
      <c r="M294" s="12" t="s">
        <v>1487</v>
      </c>
      <c r="N294" s="12" t="s">
        <v>1376</v>
      </c>
      <c r="O294" s="12" t="s">
        <v>1302</v>
      </c>
      <c r="P294" s="13">
        <v>3000</v>
      </c>
      <c r="Q294" s="10"/>
      <c r="R294" s="10"/>
      <c r="S294" s="230" t="s">
        <v>1270</v>
      </c>
      <c r="T294" s="14" t="s">
        <v>271</v>
      </c>
      <c r="U294" s="77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  <c r="AJ294" s="78"/>
      <c r="AK294" s="78"/>
      <c r="AL294" s="78"/>
      <c r="AM294" s="78"/>
      <c r="AN294" s="78"/>
      <c r="AO294" s="78"/>
      <c r="AP294" s="78"/>
      <c r="AQ294" s="78"/>
    </row>
    <row r="295" spans="1:43" ht="25.5" customHeight="1">
      <c r="A295" s="6" t="s">
        <v>995</v>
      </c>
      <c r="B295" s="7">
        <v>2009</v>
      </c>
      <c r="C295" s="7">
        <f t="shared" si="4"/>
        <v>9</v>
      </c>
      <c r="D295" s="21">
        <v>40067</v>
      </c>
      <c r="E295" s="76" t="s">
        <v>586</v>
      </c>
      <c r="F295" s="10" t="s">
        <v>587</v>
      </c>
      <c r="G295" s="11" t="s">
        <v>1749</v>
      </c>
      <c r="H295" s="145">
        <v>27</v>
      </c>
      <c r="I295" s="108" t="s">
        <v>1750</v>
      </c>
      <c r="J295" s="95" t="s">
        <v>1760</v>
      </c>
      <c r="K295" s="95" t="s">
        <v>1489</v>
      </c>
      <c r="L295" s="95" t="s">
        <v>1760</v>
      </c>
      <c r="M295" s="12" t="s">
        <v>1375</v>
      </c>
      <c r="N295" s="95" t="s">
        <v>1376</v>
      </c>
      <c r="O295" s="12" t="s">
        <v>1602</v>
      </c>
      <c r="P295" s="31">
        <v>4000</v>
      </c>
      <c r="Q295" s="10"/>
      <c r="R295" s="10"/>
      <c r="S295" s="230" t="s">
        <v>1527</v>
      </c>
      <c r="T295" s="96" t="s">
        <v>588</v>
      </c>
      <c r="U295" s="77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  <c r="AJ295" s="78"/>
      <c r="AK295" s="78"/>
      <c r="AL295" s="78"/>
      <c r="AM295" s="78"/>
      <c r="AN295" s="78"/>
      <c r="AO295" s="78"/>
      <c r="AP295" s="78"/>
      <c r="AQ295" s="78"/>
    </row>
    <row r="296" spans="1:43" ht="25.5" customHeight="1">
      <c r="A296" s="6" t="s">
        <v>998</v>
      </c>
      <c r="B296" s="7">
        <v>2009</v>
      </c>
      <c r="C296" s="7">
        <f t="shared" si="4"/>
        <v>9</v>
      </c>
      <c r="D296" s="21">
        <v>40067</v>
      </c>
      <c r="E296" s="76" t="s">
        <v>589</v>
      </c>
      <c r="F296" s="10" t="s">
        <v>590</v>
      </c>
      <c r="G296" s="37" t="s">
        <v>1749</v>
      </c>
      <c r="H296" s="145">
        <v>33</v>
      </c>
      <c r="I296" s="108" t="s">
        <v>1364</v>
      </c>
      <c r="J296" s="95" t="s">
        <v>1317</v>
      </c>
      <c r="K296" s="95" t="s">
        <v>1739</v>
      </c>
      <c r="L296" s="12" t="s">
        <v>1495</v>
      </c>
      <c r="M296" s="12" t="s">
        <v>1375</v>
      </c>
      <c r="N296" s="12" t="s">
        <v>1376</v>
      </c>
      <c r="O296" s="12" t="s">
        <v>1420</v>
      </c>
      <c r="P296" s="13">
        <v>3550</v>
      </c>
      <c r="Q296" s="10"/>
      <c r="R296" s="10"/>
      <c r="S296" s="230" t="s">
        <v>1421</v>
      </c>
      <c r="T296" s="14" t="s">
        <v>1421</v>
      </c>
      <c r="U296" s="77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  <c r="AJ296" s="78"/>
      <c r="AK296" s="78"/>
      <c r="AL296" s="78"/>
      <c r="AM296" s="78"/>
      <c r="AN296" s="78"/>
      <c r="AO296" s="78"/>
      <c r="AP296" s="78"/>
      <c r="AQ296" s="78"/>
    </row>
    <row r="297" spans="1:43" ht="25.5" customHeight="1">
      <c r="A297" s="6" t="s">
        <v>999</v>
      </c>
      <c r="B297" s="7">
        <v>2009</v>
      </c>
      <c r="C297" s="7">
        <f t="shared" si="4"/>
        <v>9</v>
      </c>
      <c r="D297" s="21">
        <v>40070</v>
      </c>
      <c r="E297" s="76" t="s">
        <v>591</v>
      </c>
      <c r="F297" s="10" t="s">
        <v>592</v>
      </c>
      <c r="G297" s="11" t="s">
        <v>1749</v>
      </c>
      <c r="H297" s="145">
        <v>22</v>
      </c>
      <c r="I297" s="108" t="s">
        <v>1750</v>
      </c>
      <c r="J297" s="95" t="s">
        <v>1528</v>
      </c>
      <c r="K297" s="95" t="s">
        <v>1489</v>
      </c>
      <c r="L297" s="12" t="s">
        <v>1528</v>
      </c>
      <c r="M297" s="12" t="s">
        <v>1375</v>
      </c>
      <c r="N297" s="12" t="s">
        <v>1374</v>
      </c>
      <c r="O297" s="12" t="s">
        <v>1410</v>
      </c>
      <c r="P297" s="13">
        <v>3500</v>
      </c>
      <c r="Q297" s="10"/>
      <c r="R297" s="10"/>
      <c r="S297" s="230" t="s">
        <v>1421</v>
      </c>
      <c r="T297" s="96" t="s">
        <v>1421</v>
      </c>
      <c r="U297" s="77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  <c r="AJ297" s="78"/>
      <c r="AK297" s="78"/>
      <c r="AL297" s="78"/>
      <c r="AM297" s="78"/>
      <c r="AN297" s="78"/>
      <c r="AO297" s="78"/>
      <c r="AP297" s="78"/>
      <c r="AQ297" s="78"/>
    </row>
    <row r="298" spans="1:43" ht="25.5" customHeight="1">
      <c r="A298" s="6" t="s">
        <v>1000</v>
      </c>
      <c r="B298" s="7">
        <v>2009</v>
      </c>
      <c r="C298" s="7">
        <f t="shared" si="4"/>
        <v>9</v>
      </c>
      <c r="D298" s="21">
        <v>40070</v>
      </c>
      <c r="E298" s="76" t="s">
        <v>753</v>
      </c>
      <c r="F298" s="10" t="s">
        <v>593</v>
      </c>
      <c r="G298" s="11" t="s">
        <v>1749</v>
      </c>
      <c r="H298" s="145">
        <v>18</v>
      </c>
      <c r="I298" s="108" t="s">
        <v>1750</v>
      </c>
      <c r="J298" s="95" t="s">
        <v>960</v>
      </c>
      <c r="K298" s="95" t="s">
        <v>1614</v>
      </c>
      <c r="L298" s="12" t="s">
        <v>960</v>
      </c>
      <c r="M298" s="12" t="s">
        <v>1375</v>
      </c>
      <c r="N298" s="12" t="s">
        <v>1376</v>
      </c>
      <c r="O298" s="12" t="s">
        <v>333</v>
      </c>
      <c r="P298" s="13">
        <v>3500</v>
      </c>
      <c r="Q298" s="10"/>
      <c r="R298" s="10"/>
      <c r="S298" s="230" t="s">
        <v>1297</v>
      </c>
      <c r="T298" s="96" t="s">
        <v>1297</v>
      </c>
      <c r="U298" s="77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  <c r="AJ298" s="78"/>
      <c r="AK298" s="78"/>
      <c r="AL298" s="78"/>
      <c r="AM298" s="78"/>
      <c r="AN298" s="78"/>
      <c r="AO298" s="78"/>
      <c r="AP298" s="78"/>
      <c r="AQ298" s="78"/>
    </row>
    <row r="299" spans="1:43" ht="25.5" customHeight="1">
      <c r="A299" s="6" t="s">
        <v>1001</v>
      </c>
      <c r="B299" s="7">
        <v>2009</v>
      </c>
      <c r="C299" s="7">
        <f t="shared" si="4"/>
        <v>9</v>
      </c>
      <c r="D299" s="8">
        <v>40071</v>
      </c>
      <c r="E299" s="76" t="s">
        <v>478</v>
      </c>
      <c r="F299" s="29" t="s">
        <v>479</v>
      </c>
      <c r="G299" s="11" t="s">
        <v>1206</v>
      </c>
      <c r="H299" s="145">
        <v>76</v>
      </c>
      <c r="I299" s="108" t="s">
        <v>1750</v>
      </c>
      <c r="J299" s="95" t="s">
        <v>1757</v>
      </c>
      <c r="K299" s="95" t="s">
        <v>1489</v>
      </c>
      <c r="L299" s="12" t="s">
        <v>1757</v>
      </c>
      <c r="M299" s="12" t="s">
        <v>1375</v>
      </c>
      <c r="N299" s="12" t="s">
        <v>1376</v>
      </c>
      <c r="O299" s="12" t="s">
        <v>892</v>
      </c>
      <c r="P299" s="13">
        <v>3000</v>
      </c>
      <c r="Q299" s="10"/>
      <c r="R299" s="10"/>
      <c r="S299" s="230" t="s">
        <v>1268</v>
      </c>
      <c r="T299" s="96" t="s">
        <v>624</v>
      </c>
      <c r="U299" s="77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  <c r="AJ299" s="78"/>
      <c r="AK299" s="78"/>
      <c r="AL299" s="78"/>
      <c r="AM299" s="78"/>
      <c r="AN299" s="78"/>
      <c r="AO299" s="78"/>
      <c r="AP299" s="78"/>
      <c r="AQ299" s="78"/>
    </row>
    <row r="300" spans="1:43" ht="25.5" customHeight="1">
      <c r="A300" s="6" t="s">
        <v>1504</v>
      </c>
      <c r="B300" s="7">
        <v>2009</v>
      </c>
      <c r="C300" s="7">
        <f t="shared" si="4"/>
        <v>9</v>
      </c>
      <c r="D300" s="8">
        <v>40071</v>
      </c>
      <c r="E300" s="76" t="s">
        <v>480</v>
      </c>
      <c r="F300" s="29" t="s">
        <v>481</v>
      </c>
      <c r="G300" s="37" t="s">
        <v>1749</v>
      </c>
      <c r="H300" s="145">
        <v>8</v>
      </c>
      <c r="I300" s="108" t="s">
        <v>1364</v>
      </c>
      <c r="J300" s="95" t="s">
        <v>1703</v>
      </c>
      <c r="K300" s="95" t="s">
        <v>1614</v>
      </c>
      <c r="L300" s="12" t="s">
        <v>482</v>
      </c>
      <c r="M300" s="12" t="s">
        <v>1487</v>
      </c>
      <c r="N300" s="12" t="s">
        <v>1376</v>
      </c>
      <c r="O300" s="12" t="s">
        <v>1420</v>
      </c>
      <c r="P300" s="22">
        <v>3000</v>
      </c>
      <c r="Q300" s="10"/>
      <c r="R300" s="10"/>
      <c r="S300" s="230" t="s">
        <v>1421</v>
      </c>
      <c r="T300" s="96" t="s">
        <v>1421</v>
      </c>
      <c r="U300" s="77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  <c r="AJ300" s="78"/>
      <c r="AK300" s="78"/>
      <c r="AL300" s="78"/>
      <c r="AM300" s="78"/>
      <c r="AN300" s="78"/>
      <c r="AO300" s="78"/>
      <c r="AP300" s="78"/>
      <c r="AQ300" s="78"/>
    </row>
    <row r="301" spans="1:43" ht="25.5" customHeight="1">
      <c r="A301" s="6" t="s">
        <v>1505</v>
      </c>
      <c r="B301" s="7">
        <v>2009</v>
      </c>
      <c r="C301" s="7">
        <f t="shared" si="4"/>
        <v>9</v>
      </c>
      <c r="D301" s="21">
        <v>40073</v>
      </c>
      <c r="E301" s="76" t="s">
        <v>483</v>
      </c>
      <c r="F301" s="29" t="s">
        <v>497</v>
      </c>
      <c r="G301" s="11" t="s">
        <v>1206</v>
      </c>
      <c r="H301" s="145">
        <v>62</v>
      </c>
      <c r="I301" s="108" t="s">
        <v>1364</v>
      </c>
      <c r="J301" s="95" t="s">
        <v>1503</v>
      </c>
      <c r="K301" s="95" t="s">
        <v>1489</v>
      </c>
      <c r="L301" s="12" t="s">
        <v>1177</v>
      </c>
      <c r="M301" s="12" t="s">
        <v>1375</v>
      </c>
      <c r="N301" s="12" t="s">
        <v>1376</v>
      </c>
      <c r="O301" s="12" t="s">
        <v>1420</v>
      </c>
      <c r="P301" s="13">
        <v>3000</v>
      </c>
      <c r="Q301" s="10"/>
      <c r="R301" s="10"/>
      <c r="S301" s="230" t="s">
        <v>1421</v>
      </c>
      <c r="T301" s="96" t="s">
        <v>1421</v>
      </c>
      <c r="U301" s="77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  <c r="AJ301" s="78"/>
      <c r="AK301" s="78"/>
      <c r="AL301" s="78"/>
      <c r="AM301" s="78"/>
      <c r="AN301" s="78"/>
      <c r="AO301" s="78"/>
      <c r="AP301" s="78"/>
      <c r="AQ301" s="78"/>
    </row>
    <row r="302" spans="1:43" ht="25.5" customHeight="1">
      <c r="A302" s="6" t="s">
        <v>1506</v>
      </c>
      <c r="B302" s="7">
        <v>2009</v>
      </c>
      <c r="C302" s="7">
        <f t="shared" si="4"/>
        <v>9</v>
      </c>
      <c r="D302" s="21">
        <v>40074</v>
      </c>
      <c r="E302" s="76" t="s">
        <v>392</v>
      </c>
      <c r="F302" s="29" t="s">
        <v>393</v>
      </c>
      <c r="G302" s="37" t="s">
        <v>1749</v>
      </c>
      <c r="H302" s="145">
        <v>22</v>
      </c>
      <c r="I302" s="108" t="s">
        <v>1750</v>
      </c>
      <c r="J302" s="95" t="s">
        <v>1004</v>
      </c>
      <c r="K302" s="95" t="s">
        <v>1489</v>
      </c>
      <c r="L302" s="12" t="s">
        <v>1310</v>
      </c>
      <c r="M302" s="12" t="s">
        <v>1375</v>
      </c>
      <c r="N302" s="12" t="s">
        <v>1374</v>
      </c>
      <c r="O302" s="12" t="s">
        <v>1287</v>
      </c>
      <c r="P302" s="13">
        <v>5000</v>
      </c>
      <c r="Q302" s="10"/>
      <c r="R302" s="10"/>
      <c r="S302" s="230" t="s">
        <v>1268</v>
      </c>
      <c r="T302" s="96" t="s">
        <v>634</v>
      </c>
      <c r="U302" s="77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  <c r="AJ302" s="78"/>
      <c r="AK302" s="78"/>
      <c r="AL302" s="78"/>
      <c r="AM302" s="78"/>
      <c r="AN302" s="78"/>
      <c r="AO302" s="78"/>
      <c r="AP302" s="78"/>
      <c r="AQ302" s="78"/>
    </row>
    <row r="303" spans="1:43" ht="25.5" customHeight="1">
      <c r="A303" s="6" t="s">
        <v>1507</v>
      </c>
      <c r="B303" s="7">
        <v>2009</v>
      </c>
      <c r="C303" s="7">
        <f t="shared" si="4"/>
        <v>9</v>
      </c>
      <c r="D303" s="21">
        <v>40079</v>
      </c>
      <c r="E303" s="76" t="s">
        <v>394</v>
      </c>
      <c r="F303" s="29" t="s">
        <v>395</v>
      </c>
      <c r="G303" s="11" t="s">
        <v>1749</v>
      </c>
      <c r="H303" s="145">
        <v>69</v>
      </c>
      <c r="I303" s="108" t="s">
        <v>1750</v>
      </c>
      <c r="J303" s="95" t="s">
        <v>1703</v>
      </c>
      <c r="K303" s="95" t="s">
        <v>1614</v>
      </c>
      <c r="L303" s="12" t="s">
        <v>396</v>
      </c>
      <c r="M303" s="12" t="s">
        <v>1375</v>
      </c>
      <c r="N303" s="12" t="s">
        <v>1376</v>
      </c>
      <c r="O303" s="12" t="s">
        <v>333</v>
      </c>
      <c r="P303" s="13">
        <v>4000</v>
      </c>
      <c r="Q303" s="10"/>
      <c r="R303" s="10"/>
      <c r="S303" s="230" t="s">
        <v>1268</v>
      </c>
      <c r="T303" s="96" t="s">
        <v>397</v>
      </c>
      <c r="U303" s="77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  <c r="AJ303" s="78"/>
      <c r="AK303" s="78"/>
      <c r="AL303" s="78"/>
      <c r="AM303" s="78"/>
      <c r="AN303" s="78"/>
      <c r="AO303" s="78"/>
      <c r="AP303" s="78"/>
      <c r="AQ303" s="78"/>
    </row>
    <row r="304" spans="1:43" ht="25.5" customHeight="1">
      <c r="A304" s="6" t="s">
        <v>1508</v>
      </c>
      <c r="B304" s="7">
        <v>2009</v>
      </c>
      <c r="C304" s="7">
        <f t="shared" si="4"/>
        <v>9</v>
      </c>
      <c r="D304" s="21">
        <v>40079</v>
      </c>
      <c r="E304" s="76" t="s">
        <v>398</v>
      </c>
      <c r="F304" s="29" t="s">
        <v>399</v>
      </c>
      <c r="G304" s="11" t="s">
        <v>1749</v>
      </c>
      <c r="H304" s="145">
        <v>25</v>
      </c>
      <c r="I304" s="108" t="s">
        <v>1364</v>
      </c>
      <c r="J304" s="205" t="s">
        <v>1321</v>
      </c>
      <c r="K304" s="205" t="s">
        <v>1489</v>
      </c>
      <c r="L304" s="101" t="s">
        <v>400</v>
      </c>
      <c r="M304" s="12" t="s">
        <v>1375</v>
      </c>
      <c r="N304" s="101" t="s">
        <v>1376</v>
      </c>
      <c r="O304" s="12" t="s">
        <v>1420</v>
      </c>
      <c r="P304" s="13">
        <v>3550</v>
      </c>
      <c r="Q304" s="10"/>
      <c r="R304" s="10"/>
      <c r="S304" s="230" t="s">
        <v>1421</v>
      </c>
      <c r="T304" s="96" t="s">
        <v>1421</v>
      </c>
      <c r="U304" s="77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  <c r="AJ304" s="78"/>
      <c r="AK304" s="78"/>
      <c r="AL304" s="78"/>
      <c r="AM304" s="78"/>
      <c r="AN304" s="78"/>
      <c r="AO304" s="78"/>
      <c r="AP304" s="78"/>
      <c r="AQ304" s="78"/>
    </row>
    <row r="305" spans="1:43" ht="25.5" customHeight="1">
      <c r="A305" s="6" t="s">
        <v>1386</v>
      </c>
      <c r="B305" s="7">
        <v>2009</v>
      </c>
      <c r="C305" s="7">
        <f t="shared" si="4"/>
        <v>9</v>
      </c>
      <c r="D305" s="21">
        <v>40081</v>
      </c>
      <c r="E305" s="76" t="s">
        <v>308</v>
      </c>
      <c r="F305" s="29" t="s">
        <v>309</v>
      </c>
      <c r="G305" s="11" t="s">
        <v>1749</v>
      </c>
      <c r="H305" s="145">
        <v>48</v>
      </c>
      <c r="I305" s="108" t="s">
        <v>1750</v>
      </c>
      <c r="J305" s="95" t="s">
        <v>960</v>
      </c>
      <c r="K305" s="95" t="s">
        <v>1489</v>
      </c>
      <c r="L305" s="12" t="s">
        <v>960</v>
      </c>
      <c r="M305" s="12" t="s">
        <v>1487</v>
      </c>
      <c r="N305" s="12" t="s">
        <v>1376</v>
      </c>
      <c r="O305" s="12" t="s">
        <v>310</v>
      </c>
      <c r="P305" s="13">
        <v>2000</v>
      </c>
      <c r="Q305" s="10"/>
      <c r="R305" s="10"/>
      <c r="S305" s="230" t="s">
        <v>1274</v>
      </c>
      <c r="T305" s="26" t="s">
        <v>311</v>
      </c>
      <c r="U305" s="77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  <c r="AJ305" s="78"/>
      <c r="AK305" s="78"/>
      <c r="AL305" s="78"/>
      <c r="AM305" s="78"/>
      <c r="AN305" s="78"/>
      <c r="AO305" s="78"/>
      <c r="AP305" s="78"/>
      <c r="AQ305" s="78"/>
    </row>
    <row r="306" spans="1:43" ht="25.5" customHeight="1">
      <c r="A306" s="6" t="s">
        <v>1387</v>
      </c>
      <c r="B306" s="7">
        <v>2009</v>
      </c>
      <c r="C306" s="7">
        <f t="shared" si="4"/>
        <v>9</v>
      </c>
      <c r="D306" s="21">
        <v>40084</v>
      </c>
      <c r="E306" s="76" t="s">
        <v>312</v>
      </c>
      <c r="F306" s="29" t="s">
        <v>313</v>
      </c>
      <c r="G306" s="11" t="s">
        <v>1749</v>
      </c>
      <c r="H306" s="145">
        <v>37</v>
      </c>
      <c r="I306" s="108" t="s">
        <v>1750</v>
      </c>
      <c r="J306" s="95" t="s">
        <v>1759</v>
      </c>
      <c r="K306" s="95" t="s">
        <v>1489</v>
      </c>
      <c r="L306" s="12" t="s">
        <v>1759</v>
      </c>
      <c r="M306" s="12" t="s">
        <v>1747</v>
      </c>
      <c r="N306" s="12" t="s">
        <v>1376</v>
      </c>
      <c r="O306" s="12" t="s">
        <v>892</v>
      </c>
      <c r="P306" s="13">
        <v>2000</v>
      </c>
      <c r="Q306" s="10"/>
      <c r="R306" s="10"/>
      <c r="S306" s="230" t="s">
        <v>1268</v>
      </c>
      <c r="T306" s="96" t="s">
        <v>713</v>
      </c>
      <c r="U306" s="77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  <c r="AJ306" s="78"/>
      <c r="AK306" s="78"/>
      <c r="AL306" s="78"/>
      <c r="AM306" s="78"/>
      <c r="AN306" s="78"/>
      <c r="AO306" s="78"/>
      <c r="AP306" s="78"/>
      <c r="AQ306" s="78"/>
    </row>
    <row r="307" spans="1:43" ht="25.5" customHeight="1">
      <c r="A307" s="6" t="s">
        <v>1388</v>
      </c>
      <c r="B307" s="7">
        <v>2009</v>
      </c>
      <c r="C307" s="7">
        <f t="shared" si="4"/>
        <v>9</v>
      </c>
      <c r="D307" s="21">
        <v>40085</v>
      </c>
      <c r="E307" s="76" t="s">
        <v>223</v>
      </c>
      <c r="F307" s="29" t="s">
        <v>224</v>
      </c>
      <c r="G307" s="11" t="s">
        <v>1206</v>
      </c>
      <c r="H307" s="145">
        <v>16</v>
      </c>
      <c r="I307" s="108" t="s">
        <v>1364</v>
      </c>
      <c r="J307" s="95" t="s">
        <v>1199</v>
      </c>
      <c r="K307" s="95" t="s">
        <v>1489</v>
      </c>
      <c r="L307" s="95" t="s">
        <v>225</v>
      </c>
      <c r="M307" s="95" t="s">
        <v>1375</v>
      </c>
      <c r="N307" s="95" t="s">
        <v>1376</v>
      </c>
      <c r="O307" s="12" t="s">
        <v>1420</v>
      </c>
      <c r="P307" s="13">
        <v>2500</v>
      </c>
      <c r="Q307" s="10"/>
      <c r="R307" s="10"/>
      <c r="S307" s="230" t="s">
        <v>1421</v>
      </c>
      <c r="T307" s="26" t="s">
        <v>1421</v>
      </c>
      <c r="U307" s="77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  <c r="AJ307" s="78"/>
      <c r="AK307" s="78"/>
      <c r="AL307" s="78"/>
      <c r="AM307" s="78"/>
      <c r="AN307" s="78"/>
      <c r="AO307" s="78"/>
      <c r="AP307" s="78"/>
      <c r="AQ307" s="78"/>
    </row>
    <row r="308" spans="1:43" ht="25.5" customHeight="1">
      <c r="A308" s="6" t="s">
        <v>1389</v>
      </c>
      <c r="B308" s="7">
        <v>2009</v>
      </c>
      <c r="C308" s="7">
        <f t="shared" si="4"/>
        <v>9</v>
      </c>
      <c r="D308" s="21">
        <v>40085</v>
      </c>
      <c r="E308" s="76" t="s">
        <v>226</v>
      </c>
      <c r="F308" s="29" t="s">
        <v>227</v>
      </c>
      <c r="G308" s="37" t="s">
        <v>1749</v>
      </c>
      <c r="H308" s="145">
        <v>28</v>
      </c>
      <c r="I308" s="108" t="s">
        <v>1364</v>
      </c>
      <c r="J308" s="95" t="s">
        <v>915</v>
      </c>
      <c r="K308" s="95" t="s">
        <v>1489</v>
      </c>
      <c r="L308" s="12" t="s">
        <v>915</v>
      </c>
      <c r="M308" s="12" t="s">
        <v>1375</v>
      </c>
      <c r="N308" s="12" t="s">
        <v>1376</v>
      </c>
      <c r="O308" s="12" t="s">
        <v>1420</v>
      </c>
      <c r="P308" s="13">
        <v>3000</v>
      </c>
      <c r="Q308" s="10"/>
      <c r="R308" s="10"/>
      <c r="S308" s="230" t="s">
        <v>1421</v>
      </c>
      <c r="T308" s="96" t="s">
        <v>1421</v>
      </c>
      <c r="U308" s="77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  <c r="AJ308" s="78"/>
      <c r="AK308" s="78"/>
      <c r="AL308" s="78"/>
      <c r="AM308" s="78"/>
      <c r="AN308" s="78"/>
      <c r="AO308" s="78"/>
      <c r="AP308" s="78"/>
      <c r="AQ308" s="78"/>
    </row>
    <row r="309" spans="1:43" ht="25.5" customHeight="1">
      <c r="A309" s="6" t="s">
        <v>1390</v>
      </c>
      <c r="B309" s="7">
        <v>2009</v>
      </c>
      <c r="C309" s="7">
        <f t="shared" si="4"/>
        <v>9</v>
      </c>
      <c r="D309" s="21">
        <v>40086</v>
      </c>
      <c r="E309" s="76" t="s">
        <v>228</v>
      </c>
      <c r="F309" s="29" t="s">
        <v>229</v>
      </c>
      <c r="G309" s="11" t="s">
        <v>1206</v>
      </c>
      <c r="H309" s="145">
        <v>14</v>
      </c>
      <c r="I309" s="108" t="s">
        <v>1750</v>
      </c>
      <c r="J309" s="95" t="s">
        <v>1503</v>
      </c>
      <c r="K309" s="95" t="s">
        <v>1489</v>
      </c>
      <c r="L309" s="12" t="s">
        <v>914</v>
      </c>
      <c r="M309" s="12" t="s">
        <v>1375</v>
      </c>
      <c r="N309" s="12" t="s">
        <v>1376</v>
      </c>
      <c r="O309" s="12" t="s">
        <v>471</v>
      </c>
      <c r="P309" s="13">
        <v>1500</v>
      </c>
      <c r="Q309" s="10"/>
      <c r="R309" s="10"/>
      <c r="S309" s="230" t="s">
        <v>1222</v>
      </c>
      <c r="T309" s="96" t="s">
        <v>1222</v>
      </c>
      <c r="U309" s="77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  <c r="AJ309" s="78"/>
      <c r="AK309" s="78"/>
      <c r="AL309" s="78"/>
      <c r="AM309" s="78"/>
      <c r="AN309" s="78"/>
      <c r="AO309" s="78"/>
      <c r="AP309" s="78"/>
      <c r="AQ309" s="78"/>
    </row>
    <row r="310" spans="1:43" ht="25.5" customHeight="1">
      <c r="A310" s="6" t="s">
        <v>1391</v>
      </c>
      <c r="B310" s="7">
        <v>2009</v>
      </c>
      <c r="C310" s="7">
        <f t="shared" si="4"/>
        <v>10</v>
      </c>
      <c r="D310" s="21">
        <v>40087</v>
      </c>
      <c r="E310" s="76" t="s">
        <v>80</v>
      </c>
      <c r="F310" s="29" t="s">
        <v>81</v>
      </c>
      <c r="G310" s="37" t="s">
        <v>1749</v>
      </c>
      <c r="H310" s="145">
        <v>32</v>
      </c>
      <c r="I310" s="108" t="s">
        <v>1750</v>
      </c>
      <c r="J310" s="95" t="s">
        <v>1528</v>
      </c>
      <c r="K310" s="95" t="s">
        <v>1489</v>
      </c>
      <c r="L310" s="12" t="s">
        <v>82</v>
      </c>
      <c r="M310" s="12" t="s">
        <v>1375</v>
      </c>
      <c r="N310" s="12" t="s">
        <v>1376</v>
      </c>
      <c r="O310" s="12" t="s">
        <v>1602</v>
      </c>
      <c r="P310" s="31">
        <v>7000</v>
      </c>
      <c r="Q310" s="10"/>
      <c r="R310" s="10"/>
      <c r="S310" s="230" t="s">
        <v>1268</v>
      </c>
      <c r="T310" s="96" t="s">
        <v>83</v>
      </c>
      <c r="U310" s="77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  <c r="AJ310" s="78"/>
      <c r="AK310" s="78"/>
      <c r="AL310" s="78"/>
      <c r="AM310" s="78"/>
      <c r="AN310" s="78"/>
      <c r="AO310" s="78"/>
      <c r="AP310" s="78"/>
      <c r="AQ310" s="78"/>
    </row>
    <row r="311" spans="1:43" ht="25.5" customHeight="1">
      <c r="A311" s="6" t="s">
        <v>1392</v>
      </c>
      <c r="B311" s="7">
        <v>2009</v>
      </c>
      <c r="C311" s="7">
        <f t="shared" si="4"/>
        <v>10</v>
      </c>
      <c r="D311" s="21">
        <v>40088</v>
      </c>
      <c r="E311" s="76" t="s">
        <v>84</v>
      </c>
      <c r="F311" s="10" t="s">
        <v>85</v>
      </c>
      <c r="G311" s="37" t="s">
        <v>1749</v>
      </c>
      <c r="H311" s="145">
        <v>82</v>
      </c>
      <c r="I311" s="108" t="s">
        <v>160</v>
      </c>
      <c r="J311" s="95" t="s">
        <v>1503</v>
      </c>
      <c r="K311" s="95" t="s">
        <v>1489</v>
      </c>
      <c r="L311" s="12" t="s">
        <v>1200</v>
      </c>
      <c r="M311" s="12" t="s">
        <v>1375</v>
      </c>
      <c r="N311" s="12" t="s">
        <v>1376</v>
      </c>
      <c r="O311" s="95" t="s">
        <v>1420</v>
      </c>
      <c r="P311" s="13">
        <v>4000</v>
      </c>
      <c r="Q311" s="10"/>
      <c r="R311" s="10"/>
      <c r="S311" s="230" t="s">
        <v>1421</v>
      </c>
      <c r="T311" s="26" t="s">
        <v>1421</v>
      </c>
      <c r="U311" s="77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  <c r="AJ311" s="78"/>
      <c r="AK311" s="78"/>
      <c r="AL311" s="78"/>
      <c r="AM311" s="78"/>
      <c r="AN311" s="78"/>
      <c r="AO311" s="78"/>
      <c r="AP311" s="78"/>
      <c r="AQ311" s="78"/>
    </row>
    <row r="312" spans="1:43" ht="25.5" customHeight="1">
      <c r="A312" s="6" t="s">
        <v>1393</v>
      </c>
      <c r="B312" s="7">
        <v>2009</v>
      </c>
      <c r="C312" s="7">
        <f t="shared" si="4"/>
        <v>10</v>
      </c>
      <c r="D312" s="21">
        <v>40088</v>
      </c>
      <c r="E312" s="76" t="s">
        <v>86</v>
      </c>
      <c r="F312" s="10" t="s">
        <v>87</v>
      </c>
      <c r="G312" s="37" t="s">
        <v>1206</v>
      </c>
      <c r="H312" s="145">
        <v>27</v>
      </c>
      <c r="I312" s="108" t="s">
        <v>1750</v>
      </c>
      <c r="J312" s="95" t="s">
        <v>1503</v>
      </c>
      <c r="K312" s="95" t="s">
        <v>1489</v>
      </c>
      <c r="L312" s="12" t="s">
        <v>1303</v>
      </c>
      <c r="M312" s="12" t="s">
        <v>1375</v>
      </c>
      <c r="N312" s="12" t="s">
        <v>1376</v>
      </c>
      <c r="O312" s="12" t="s">
        <v>88</v>
      </c>
      <c r="P312" s="13">
        <v>2500</v>
      </c>
      <c r="Q312" s="10"/>
      <c r="R312" s="10"/>
      <c r="S312" s="230" t="s">
        <v>1268</v>
      </c>
      <c r="T312" s="96" t="s">
        <v>624</v>
      </c>
      <c r="U312" s="77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  <c r="AJ312" s="78"/>
      <c r="AK312" s="78"/>
      <c r="AL312" s="78"/>
      <c r="AM312" s="78"/>
      <c r="AN312" s="78"/>
      <c r="AO312" s="78"/>
      <c r="AP312" s="78"/>
      <c r="AQ312" s="78"/>
    </row>
    <row r="313" spans="1:43" ht="25.5" customHeight="1">
      <c r="A313" s="6" t="s">
        <v>1394</v>
      </c>
      <c r="B313" s="7">
        <v>2009</v>
      </c>
      <c r="C313" s="7">
        <f t="shared" si="4"/>
        <v>10</v>
      </c>
      <c r="D313" s="21">
        <v>40091</v>
      </c>
      <c r="E313" s="76">
        <v>3476</v>
      </c>
      <c r="F313" s="29" t="s">
        <v>89</v>
      </c>
      <c r="G313" s="37" t="s">
        <v>1749</v>
      </c>
      <c r="H313" s="145">
        <v>39</v>
      </c>
      <c r="I313" s="108" t="s">
        <v>1364</v>
      </c>
      <c r="J313" s="95" t="s">
        <v>1470</v>
      </c>
      <c r="K313" s="95" t="s">
        <v>1489</v>
      </c>
      <c r="L313" s="95" t="s">
        <v>1470</v>
      </c>
      <c r="M313" s="12" t="s">
        <v>1375</v>
      </c>
      <c r="N313" s="95" t="s">
        <v>1374</v>
      </c>
      <c r="O313" s="95" t="s">
        <v>1420</v>
      </c>
      <c r="P313" s="13">
        <v>3550</v>
      </c>
      <c r="Q313" s="11"/>
      <c r="R313" s="11"/>
      <c r="S313" s="230" t="s">
        <v>1421</v>
      </c>
      <c r="T313" s="96" t="s">
        <v>1421</v>
      </c>
      <c r="U313" s="77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  <c r="AJ313" s="78"/>
      <c r="AK313" s="78"/>
      <c r="AL313" s="78"/>
      <c r="AM313" s="78"/>
      <c r="AN313" s="78"/>
      <c r="AO313" s="78"/>
      <c r="AP313" s="78"/>
      <c r="AQ313" s="78"/>
    </row>
    <row r="314" spans="1:43" ht="25.5" customHeight="1">
      <c r="A314" s="6" t="s">
        <v>1395</v>
      </c>
      <c r="B314" s="7">
        <v>2009</v>
      </c>
      <c r="C314" s="7">
        <f t="shared" si="4"/>
        <v>10</v>
      </c>
      <c r="D314" s="21">
        <v>40091</v>
      </c>
      <c r="E314" s="76" t="s">
        <v>90</v>
      </c>
      <c r="F314" s="10" t="s">
        <v>91</v>
      </c>
      <c r="G314" s="37" t="s">
        <v>1749</v>
      </c>
      <c r="H314" s="145">
        <v>23</v>
      </c>
      <c r="I314" s="108" t="s">
        <v>1364</v>
      </c>
      <c r="J314" s="95" t="s">
        <v>1760</v>
      </c>
      <c r="K314" s="95" t="s">
        <v>1489</v>
      </c>
      <c r="L314" s="95" t="s">
        <v>1279</v>
      </c>
      <c r="M314" s="12" t="s">
        <v>1375</v>
      </c>
      <c r="N314" s="95" t="s">
        <v>1376</v>
      </c>
      <c r="O314" s="12" t="s">
        <v>1420</v>
      </c>
      <c r="P314" s="31">
        <v>3550</v>
      </c>
      <c r="Q314" s="10"/>
      <c r="R314" s="10"/>
      <c r="S314" s="230" t="s">
        <v>1421</v>
      </c>
      <c r="T314" s="96" t="s">
        <v>1421</v>
      </c>
      <c r="U314" s="77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  <c r="AJ314" s="78"/>
      <c r="AK314" s="78"/>
      <c r="AL314" s="78"/>
      <c r="AM314" s="78"/>
      <c r="AN314" s="78"/>
      <c r="AO314" s="78"/>
      <c r="AP314" s="78"/>
      <c r="AQ314" s="78"/>
    </row>
    <row r="315" spans="1:43" ht="25.5" customHeight="1">
      <c r="A315" s="6" t="s">
        <v>1396</v>
      </c>
      <c r="B315" s="7">
        <v>2009</v>
      </c>
      <c r="C315" s="7">
        <f t="shared" si="4"/>
        <v>10</v>
      </c>
      <c r="D315" s="21">
        <v>40091</v>
      </c>
      <c r="E315" s="76" t="s">
        <v>92</v>
      </c>
      <c r="F315" s="10" t="s">
        <v>93</v>
      </c>
      <c r="G315" s="37" t="s">
        <v>1206</v>
      </c>
      <c r="H315" s="145">
        <v>18</v>
      </c>
      <c r="I315" s="108" t="s">
        <v>1750</v>
      </c>
      <c r="J315" s="95" t="s">
        <v>1757</v>
      </c>
      <c r="K315" s="95" t="s">
        <v>1489</v>
      </c>
      <c r="L315" s="95" t="s">
        <v>1757</v>
      </c>
      <c r="M315" s="12" t="s">
        <v>1746</v>
      </c>
      <c r="N315" s="95" t="s">
        <v>1376</v>
      </c>
      <c r="O315" s="12" t="s">
        <v>94</v>
      </c>
      <c r="P315" s="13">
        <v>1500</v>
      </c>
      <c r="Q315" s="10"/>
      <c r="R315" s="10"/>
      <c r="S315" s="230" t="s">
        <v>1222</v>
      </c>
      <c r="T315" s="96" t="s">
        <v>1222</v>
      </c>
      <c r="U315" s="77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  <c r="AJ315" s="78"/>
      <c r="AK315" s="78"/>
      <c r="AL315" s="78"/>
      <c r="AM315" s="78"/>
      <c r="AN315" s="78"/>
      <c r="AO315" s="78"/>
      <c r="AP315" s="78"/>
      <c r="AQ315" s="78"/>
    </row>
    <row r="316" spans="1:43" ht="25.5" customHeight="1">
      <c r="A316" s="6" t="s">
        <v>1048</v>
      </c>
      <c r="B316" s="7">
        <v>2009</v>
      </c>
      <c r="C316" s="7">
        <f t="shared" si="4"/>
        <v>10</v>
      </c>
      <c r="D316" s="21">
        <v>40091</v>
      </c>
      <c r="E316" s="76" t="s">
        <v>95</v>
      </c>
      <c r="F316" s="10" t="s">
        <v>98</v>
      </c>
      <c r="G316" s="11" t="s">
        <v>1206</v>
      </c>
      <c r="H316" s="145">
        <v>35</v>
      </c>
      <c r="I316" s="108" t="s">
        <v>1750</v>
      </c>
      <c r="J316" s="95" t="s">
        <v>1753</v>
      </c>
      <c r="K316" s="95" t="s">
        <v>1489</v>
      </c>
      <c r="L316" s="12" t="s">
        <v>905</v>
      </c>
      <c r="M316" s="12" t="s">
        <v>1487</v>
      </c>
      <c r="N316" s="12" t="s">
        <v>1376</v>
      </c>
      <c r="O316" s="12" t="s">
        <v>1293</v>
      </c>
      <c r="P316" s="13">
        <v>4000</v>
      </c>
      <c r="Q316" s="10"/>
      <c r="R316" s="10"/>
      <c r="S316" s="230" t="s">
        <v>1268</v>
      </c>
      <c r="T316" s="14" t="s">
        <v>99</v>
      </c>
      <c r="U316" s="77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  <c r="AJ316" s="78"/>
      <c r="AK316" s="78"/>
      <c r="AL316" s="78"/>
      <c r="AM316" s="78"/>
      <c r="AN316" s="78"/>
      <c r="AO316" s="78"/>
      <c r="AP316" s="78"/>
      <c r="AQ316" s="78"/>
    </row>
    <row r="317" spans="1:43" ht="25.5" customHeight="1">
      <c r="A317" s="6" t="s">
        <v>1049</v>
      </c>
      <c r="B317" s="7">
        <v>2009</v>
      </c>
      <c r="C317" s="7">
        <f aca="true" t="shared" si="5" ref="C317:C323">IF(ISBLANK(D318),0,MONTH(D318))</f>
        <v>10</v>
      </c>
      <c r="D317" s="21">
        <v>40091</v>
      </c>
      <c r="E317" s="76">
        <v>3383</v>
      </c>
      <c r="F317" s="10" t="s">
        <v>1038</v>
      </c>
      <c r="G317" s="11" t="s">
        <v>1749</v>
      </c>
      <c r="H317" s="153">
        <v>34</v>
      </c>
      <c r="I317" s="108" t="s">
        <v>1750</v>
      </c>
      <c r="J317" s="95" t="s">
        <v>914</v>
      </c>
      <c r="K317" s="95" t="s">
        <v>1489</v>
      </c>
      <c r="L317" s="12" t="s">
        <v>1323</v>
      </c>
      <c r="M317" s="12" t="s">
        <v>1375</v>
      </c>
      <c r="N317" s="12" t="s">
        <v>1374</v>
      </c>
      <c r="O317" s="12" t="s">
        <v>1420</v>
      </c>
      <c r="P317" s="13">
        <v>3550</v>
      </c>
      <c r="Q317" s="12"/>
      <c r="R317" s="12"/>
      <c r="S317" s="12" t="s">
        <v>1421</v>
      </c>
      <c r="T317" s="96" t="s">
        <v>1421</v>
      </c>
      <c r="U317" s="77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  <c r="AJ317" s="78"/>
      <c r="AK317" s="78"/>
      <c r="AL317" s="78"/>
      <c r="AM317" s="78"/>
      <c r="AN317" s="78"/>
      <c r="AO317" s="78"/>
      <c r="AP317" s="78"/>
      <c r="AQ317" s="78"/>
    </row>
    <row r="318" spans="1:43" ht="25.5" customHeight="1">
      <c r="A318" s="6" t="s">
        <v>1050</v>
      </c>
      <c r="B318" s="7">
        <v>2009</v>
      </c>
      <c r="C318" s="7">
        <f t="shared" si="5"/>
        <v>10</v>
      </c>
      <c r="D318" s="21">
        <v>40092</v>
      </c>
      <c r="E318" s="76" t="s">
        <v>100</v>
      </c>
      <c r="F318" s="10" t="s">
        <v>101</v>
      </c>
      <c r="G318" s="37" t="s">
        <v>1749</v>
      </c>
      <c r="H318" s="145">
        <v>6</v>
      </c>
      <c r="I318" s="108" t="s">
        <v>1750</v>
      </c>
      <c r="J318" s="95" t="s">
        <v>102</v>
      </c>
      <c r="K318" s="95" t="s">
        <v>1489</v>
      </c>
      <c r="L318" s="12" t="s">
        <v>102</v>
      </c>
      <c r="M318" s="12" t="s">
        <v>1472</v>
      </c>
      <c r="N318" s="12" t="s">
        <v>1376</v>
      </c>
      <c r="O318" s="95" t="s">
        <v>1179</v>
      </c>
      <c r="P318" s="13">
        <v>17500</v>
      </c>
      <c r="Q318" s="10"/>
      <c r="R318" s="10"/>
      <c r="S318" s="230" t="s">
        <v>1297</v>
      </c>
      <c r="T318" s="96" t="s">
        <v>23</v>
      </c>
      <c r="U318" s="77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  <c r="AJ318" s="78"/>
      <c r="AK318" s="78"/>
      <c r="AL318" s="78"/>
      <c r="AM318" s="78"/>
      <c r="AN318" s="78"/>
      <c r="AO318" s="78"/>
      <c r="AP318" s="78"/>
      <c r="AQ318" s="78"/>
    </row>
    <row r="319" spans="1:43" ht="25.5" customHeight="1">
      <c r="A319" s="6" t="s">
        <v>1051</v>
      </c>
      <c r="B319" s="7">
        <v>2009</v>
      </c>
      <c r="C319" s="7">
        <f t="shared" si="5"/>
        <v>10</v>
      </c>
      <c r="D319" s="21">
        <v>40093</v>
      </c>
      <c r="E319" s="76" t="s">
        <v>103</v>
      </c>
      <c r="F319" s="10" t="s">
        <v>104</v>
      </c>
      <c r="G319" s="37" t="s">
        <v>1749</v>
      </c>
      <c r="H319" s="145">
        <v>35</v>
      </c>
      <c r="I319" s="108" t="s">
        <v>1750</v>
      </c>
      <c r="J319" s="95" t="s">
        <v>1751</v>
      </c>
      <c r="K319" s="95" t="s">
        <v>1489</v>
      </c>
      <c r="L319" s="12" t="s">
        <v>1201</v>
      </c>
      <c r="M319" s="12" t="s">
        <v>1487</v>
      </c>
      <c r="N319" s="12" t="s">
        <v>1374</v>
      </c>
      <c r="O319" s="12" t="s">
        <v>1735</v>
      </c>
      <c r="P319" s="13">
        <v>5000</v>
      </c>
      <c r="Q319" s="10"/>
      <c r="R319" s="10"/>
      <c r="S319" s="230" t="s">
        <v>1270</v>
      </c>
      <c r="T319" s="26" t="s">
        <v>1270</v>
      </c>
      <c r="U319" s="77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  <c r="AJ319" s="78"/>
      <c r="AK319" s="78"/>
      <c r="AL319" s="78"/>
      <c r="AM319" s="78"/>
      <c r="AN319" s="78"/>
      <c r="AO319" s="78"/>
      <c r="AP319" s="78"/>
      <c r="AQ319" s="78"/>
    </row>
    <row r="320" spans="1:43" ht="25.5" customHeight="1">
      <c r="A320" s="6" t="s">
        <v>1052</v>
      </c>
      <c r="B320" s="7">
        <v>2009</v>
      </c>
      <c r="C320" s="7">
        <f t="shared" si="5"/>
        <v>10</v>
      </c>
      <c r="D320" s="21">
        <v>40093</v>
      </c>
      <c r="E320" s="76" t="s">
        <v>105</v>
      </c>
      <c r="F320" s="29" t="s">
        <v>106</v>
      </c>
      <c r="G320" s="37" t="s">
        <v>1749</v>
      </c>
      <c r="H320" s="145">
        <v>42</v>
      </c>
      <c r="I320" s="108" t="s">
        <v>1750</v>
      </c>
      <c r="J320" s="95" t="s">
        <v>1754</v>
      </c>
      <c r="K320" s="95" t="s">
        <v>1754</v>
      </c>
      <c r="L320" s="12" t="s">
        <v>107</v>
      </c>
      <c r="M320" s="12" t="s">
        <v>1486</v>
      </c>
      <c r="N320" s="12" t="s">
        <v>1376</v>
      </c>
      <c r="O320" s="12" t="s">
        <v>892</v>
      </c>
      <c r="P320" s="13">
        <v>5000</v>
      </c>
      <c r="Q320" s="10"/>
      <c r="R320" s="10"/>
      <c r="S320" s="230" t="s">
        <v>1268</v>
      </c>
      <c r="T320" s="26" t="s">
        <v>258</v>
      </c>
      <c r="U320" s="77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  <c r="AJ320" s="78"/>
      <c r="AK320" s="78"/>
      <c r="AL320" s="78"/>
      <c r="AM320" s="78"/>
      <c r="AN320" s="78"/>
      <c r="AO320" s="78"/>
      <c r="AP320" s="78"/>
      <c r="AQ320" s="78"/>
    </row>
    <row r="321" spans="1:43" ht="25.5" customHeight="1">
      <c r="A321" s="6" t="s">
        <v>1053</v>
      </c>
      <c r="B321" s="7">
        <v>2009</v>
      </c>
      <c r="C321" s="7">
        <f t="shared" si="5"/>
        <v>10</v>
      </c>
      <c r="D321" s="21">
        <v>40093</v>
      </c>
      <c r="E321" s="76" t="s">
        <v>108</v>
      </c>
      <c r="F321" s="29" t="s">
        <v>109</v>
      </c>
      <c r="G321" s="11" t="s">
        <v>1749</v>
      </c>
      <c r="H321" s="145">
        <v>67</v>
      </c>
      <c r="I321" s="108" t="s">
        <v>1364</v>
      </c>
      <c r="J321" s="95" t="s">
        <v>1298</v>
      </c>
      <c r="K321" s="95" t="s">
        <v>1489</v>
      </c>
      <c r="L321" s="12" t="s">
        <v>1298</v>
      </c>
      <c r="M321" s="12" t="s">
        <v>1375</v>
      </c>
      <c r="N321" s="12" t="s">
        <v>1374</v>
      </c>
      <c r="O321" s="12" t="s">
        <v>1420</v>
      </c>
      <c r="P321" s="13">
        <v>3500</v>
      </c>
      <c r="Q321" s="10"/>
      <c r="R321" s="10"/>
      <c r="S321" s="230" t="s">
        <v>1421</v>
      </c>
      <c r="T321" s="26" t="s">
        <v>1421</v>
      </c>
      <c r="U321" s="77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  <c r="AJ321" s="78"/>
      <c r="AK321" s="78"/>
      <c r="AL321" s="78"/>
      <c r="AM321" s="78"/>
      <c r="AN321" s="78"/>
      <c r="AO321" s="78"/>
      <c r="AP321" s="78"/>
      <c r="AQ321" s="78"/>
    </row>
    <row r="322" spans="1:43" ht="25.5" customHeight="1">
      <c r="A322" s="6" t="s">
        <v>1054</v>
      </c>
      <c r="B322" s="7">
        <v>2009</v>
      </c>
      <c r="C322" s="7">
        <f t="shared" si="5"/>
        <v>10</v>
      </c>
      <c r="D322" s="21">
        <v>40093</v>
      </c>
      <c r="E322" s="76" t="s">
        <v>110</v>
      </c>
      <c r="F322" s="29" t="s">
        <v>111</v>
      </c>
      <c r="G322" s="37" t="s">
        <v>1206</v>
      </c>
      <c r="H322" s="145">
        <v>21</v>
      </c>
      <c r="I322" s="108" t="s">
        <v>1750</v>
      </c>
      <c r="J322" s="95" t="s">
        <v>1009</v>
      </c>
      <c r="K322" s="95" t="s">
        <v>1489</v>
      </c>
      <c r="L322" s="12" t="s">
        <v>907</v>
      </c>
      <c r="M322" s="12" t="s">
        <v>1615</v>
      </c>
      <c r="N322" s="12" t="s">
        <v>1376</v>
      </c>
      <c r="O322" s="12" t="s">
        <v>112</v>
      </c>
      <c r="P322" s="13">
        <v>6000</v>
      </c>
      <c r="Q322" s="10"/>
      <c r="R322" s="10"/>
      <c r="S322" s="230" t="s">
        <v>1268</v>
      </c>
      <c r="T322" s="96" t="s">
        <v>1805</v>
      </c>
      <c r="U322" s="77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  <c r="AJ322" s="78"/>
      <c r="AK322" s="78"/>
      <c r="AL322" s="78"/>
      <c r="AM322" s="78"/>
      <c r="AN322" s="78"/>
      <c r="AO322" s="78"/>
      <c r="AP322" s="78"/>
      <c r="AQ322" s="78"/>
    </row>
    <row r="323" spans="1:43" ht="25.5" customHeight="1">
      <c r="A323" s="6" t="s">
        <v>1055</v>
      </c>
      <c r="B323" s="7">
        <v>2009</v>
      </c>
      <c r="C323" s="7">
        <f t="shared" si="5"/>
        <v>10</v>
      </c>
      <c r="D323" s="21">
        <v>40098</v>
      </c>
      <c r="E323" s="76" t="s">
        <v>113</v>
      </c>
      <c r="F323" s="29" t="s">
        <v>114</v>
      </c>
      <c r="G323" s="37" t="s">
        <v>1749</v>
      </c>
      <c r="H323" s="145">
        <v>62</v>
      </c>
      <c r="I323" s="108" t="s">
        <v>1750</v>
      </c>
      <c r="J323" s="95" t="s">
        <v>1198</v>
      </c>
      <c r="K323" s="95" t="s">
        <v>1007</v>
      </c>
      <c r="L323" s="12" t="s">
        <v>1178</v>
      </c>
      <c r="M323" s="12" t="s">
        <v>1375</v>
      </c>
      <c r="N323" s="12" t="s">
        <v>1376</v>
      </c>
      <c r="O323" s="12" t="s">
        <v>1420</v>
      </c>
      <c r="P323" s="13">
        <v>3000</v>
      </c>
      <c r="Q323" s="10"/>
      <c r="R323" s="10"/>
      <c r="S323" s="230" t="s">
        <v>1421</v>
      </c>
      <c r="T323" s="96" t="s">
        <v>1421</v>
      </c>
      <c r="U323" s="77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  <c r="AJ323" s="78"/>
      <c r="AK323" s="78"/>
      <c r="AL323" s="78"/>
      <c r="AM323" s="78"/>
      <c r="AN323" s="78"/>
      <c r="AO323" s="78"/>
      <c r="AP323" s="78"/>
      <c r="AQ323" s="78"/>
    </row>
    <row r="324" spans="1:43" ht="25.5" customHeight="1">
      <c r="A324" s="6" t="s">
        <v>1056</v>
      </c>
      <c r="B324" s="7">
        <v>2009</v>
      </c>
      <c r="C324" s="7">
        <v>10</v>
      </c>
      <c r="D324" s="21">
        <v>40098</v>
      </c>
      <c r="E324" s="76" t="s">
        <v>115</v>
      </c>
      <c r="F324" s="29" t="s">
        <v>116</v>
      </c>
      <c r="G324" s="37" t="s">
        <v>1749</v>
      </c>
      <c r="H324" s="145">
        <v>48</v>
      </c>
      <c r="I324" s="108" t="s">
        <v>160</v>
      </c>
      <c r="J324" s="95" t="s">
        <v>1503</v>
      </c>
      <c r="K324" s="95" t="s">
        <v>1489</v>
      </c>
      <c r="L324" s="12" t="s">
        <v>1200</v>
      </c>
      <c r="M324" s="12" t="s">
        <v>1373</v>
      </c>
      <c r="N324" s="12" t="s">
        <v>1376</v>
      </c>
      <c r="O324" s="12" t="s">
        <v>1420</v>
      </c>
      <c r="P324" s="22">
        <v>6550</v>
      </c>
      <c r="Q324" s="10"/>
      <c r="R324" s="10"/>
      <c r="S324" s="230" t="s">
        <v>1421</v>
      </c>
      <c r="T324" s="96" t="s">
        <v>1421</v>
      </c>
      <c r="U324" s="77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  <c r="AJ324" s="78"/>
      <c r="AK324" s="78"/>
      <c r="AL324" s="78"/>
      <c r="AM324" s="78"/>
      <c r="AN324" s="78"/>
      <c r="AO324" s="78"/>
      <c r="AP324" s="78"/>
      <c r="AQ324" s="78"/>
    </row>
    <row r="325" spans="1:43" ht="25.5" customHeight="1">
      <c r="A325" s="6" t="s">
        <v>1057</v>
      </c>
      <c r="B325" s="7">
        <v>2009</v>
      </c>
      <c r="C325" s="7">
        <f aca="true" t="shared" si="6" ref="C325:C388">IF(ISBLANK(D325),0,MONTH(D325))</f>
        <v>10</v>
      </c>
      <c r="D325" s="21">
        <v>40099</v>
      </c>
      <c r="E325" s="76" t="s">
        <v>117</v>
      </c>
      <c r="F325" s="29" t="s">
        <v>118</v>
      </c>
      <c r="G325" s="37" t="s">
        <v>1206</v>
      </c>
      <c r="H325" s="145">
        <v>42</v>
      </c>
      <c r="I325" s="108" t="s">
        <v>1750</v>
      </c>
      <c r="J325" s="95" t="s">
        <v>1756</v>
      </c>
      <c r="K325" s="95" t="s">
        <v>1489</v>
      </c>
      <c r="L325" s="12" t="s">
        <v>1756</v>
      </c>
      <c r="M325" s="12" t="s">
        <v>901</v>
      </c>
      <c r="N325" s="12" t="s">
        <v>1376</v>
      </c>
      <c r="O325" s="12" t="s">
        <v>94</v>
      </c>
      <c r="P325" s="13">
        <v>5000</v>
      </c>
      <c r="Q325" s="10"/>
      <c r="R325" s="10"/>
      <c r="S325" s="230" t="s">
        <v>1268</v>
      </c>
      <c r="T325" s="96" t="s">
        <v>119</v>
      </c>
      <c r="U325" s="77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  <c r="AJ325" s="78"/>
      <c r="AK325" s="78"/>
      <c r="AL325" s="78"/>
      <c r="AM325" s="78"/>
      <c r="AN325" s="78"/>
      <c r="AO325" s="78"/>
      <c r="AP325" s="78"/>
      <c r="AQ325" s="78"/>
    </row>
    <row r="326" spans="1:43" ht="25.5" customHeight="1">
      <c r="A326" s="6" t="s">
        <v>1058</v>
      </c>
      <c r="B326" s="7">
        <v>2009</v>
      </c>
      <c r="C326" s="7">
        <f t="shared" si="6"/>
        <v>10</v>
      </c>
      <c r="D326" s="21">
        <v>40100</v>
      </c>
      <c r="E326" s="76" t="s">
        <v>120</v>
      </c>
      <c r="F326" s="29" t="s">
        <v>121</v>
      </c>
      <c r="G326" s="11" t="s">
        <v>1749</v>
      </c>
      <c r="H326" s="145">
        <v>28</v>
      </c>
      <c r="I326" s="108" t="s">
        <v>1364</v>
      </c>
      <c r="J326" s="95" t="s">
        <v>1682</v>
      </c>
      <c r="K326" s="95" t="s">
        <v>1739</v>
      </c>
      <c r="L326" s="12" t="s">
        <v>1682</v>
      </c>
      <c r="M326" s="12" t="s">
        <v>1375</v>
      </c>
      <c r="N326" s="12" t="s">
        <v>1376</v>
      </c>
      <c r="O326" s="12" t="s">
        <v>1420</v>
      </c>
      <c r="P326" s="13">
        <v>3550</v>
      </c>
      <c r="Q326" s="10"/>
      <c r="R326" s="10"/>
      <c r="S326" s="230" t="s">
        <v>1421</v>
      </c>
      <c r="T326" s="96" t="s">
        <v>1421</v>
      </c>
      <c r="U326" s="77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  <c r="AJ326" s="78"/>
      <c r="AK326" s="78"/>
      <c r="AL326" s="78"/>
      <c r="AM326" s="78"/>
      <c r="AN326" s="78"/>
      <c r="AO326" s="78"/>
      <c r="AP326" s="78"/>
      <c r="AQ326" s="78"/>
    </row>
    <row r="327" spans="1:43" ht="25.5" customHeight="1">
      <c r="A327" s="6" t="s">
        <v>1059</v>
      </c>
      <c r="B327" s="7">
        <v>2009</v>
      </c>
      <c r="C327" s="7">
        <f t="shared" si="6"/>
        <v>10</v>
      </c>
      <c r="D327" s="21">
        <v>40100</v>
      </c>
      <c r="E327" s="76" t="s">
        <v>122</v>
      </c>
      <c r="F327" s="29" t="s">
        <v>123</v>
      </c>
      <c r="G327" s="11" t="s">
        <v>1206</v>
      </c>
      <c r="H327" s="145">
        <v>61</v>
      </c>
      <c r="I327" s="108" t="s">
        <v>1364</v>
      </c>
      <c r="J327" s="205" t="s">
        <v>1317</v>
      </c>
      <c r="K327" s="205" t="s">
        <v>1739</v>
      </c>
      <c r="L327" s="101" t="s">
        <v>1495</v>
      </c>
      <c r="M327" s="12" t="s">
        <v>1746</v>
      </c>
      <c r="N327" s="101" t="s">
        <v>1376</v>
      </c>
      <c r="O327" s="12" t="s">
        <v>1420</v>
      </c>
      <c r="P327" s="13">
        <v>3550</v>
      </c>
      <c r="Q327" s="10"/>
      <c r="R327" s="10"/>
      <c r="S327" s="230" t="s">
        <v>1421</v>
      </c>
      <c r="T327" s="96" t="s">
        <v>1421</v>
      </c>
      <c r="U327" s="77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  <c r="AJ327" s="78"/>
      <c r="AK327" s="78"/>
      <c r="AL327" s="78"/>
      <c r="AM327" s="78"/>
      <c r="AN327" s="78"/>
      <c r="AO327" s="78"/>
      <c r="AP327" s="78"/>
      <c r="AQ327" s="78"/>
    </row>
    <row r="328" spans="1:43" ht="25.5" customHeight="1">
      <c r="A328" s="6" t="s">
        <v>1060</v>
      </c>
      <c r="B328" s="7">
        <v>2009</v>
      </c>
      <c r="C328" s="7">
        <f t="shared" si="6"/>
        <v>10</v>
      </c>
      <c r="D328" s="21">
        <v>40100</v>
      </c>
      <c r="E328" s="76" t="s">
        <v>1774</v>
      </c>
      <c r="F328" s="29" t="s">
        <v>1775</v>
      </c>
      <c r="G328" s="11" t="s">
        <v>1749</v>
      </c>
      <c r="H328" s="145">
        <v>36</v>
      </c>
      <c r="I328" s="108" t="s">
        <v>1364</v>
      </c>
      <c r="J328" s="95" t="s">
        <v>1317</v>
      </c>
      <c r="K328" s="95" t="s">
        <v>1739</v>
      </c>
      <c r="L328" s="12" t="s">
        <v>890</v>
      </c>
      <c r="M328" s="12" t="s">
        <v>1487</v>
      </c>
      <c r="N328" s="12" t="s">
        <v>1376</v>
      </c>
      <c r="O328" s="12" t="s">
        <v>1420</v>
      </c>
      <c r="P328" s="13">
        <v>3550</v>
      </c>
      <c r="Q328" s="10"/>
      <c r="R328" s="10"/>
      <c r="S328" s="230" t="s">
        <v>1421</v>
      </c>
      <c r="T328" s="26" t="s">
        <v>1421</v>
      </c>
      <c r="U328" s="77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  <c r="AJ328" s="78"/>
      <c r="AK328" s="78"/>
      <c r="AL328" s="78"/>
      <c r="AM328" s="78"/>
      <c r="AN328" s="78"/>
      <c r="AO328" s="78"/>
      <c r="AP328" s="78"/>
      <c r="AQ328" s="78"/>
    </row>
    <row r="329" spans="1:43" ht="25.5" customHeight="1">
      <c r="A329" s="6" t="s">
        <v>1061</v>
      </c>
      <c r="B329" s="7">
        <v>2009</v>
      </c>
      <c r="C329" s="7">
        <f t="shared" si="6"/>
        <v>10</v>
      </c>
      <c r="D329" s="21">
        <v>40100</v>
      </c>
      <c r="E329" s="76" t="s">
        <v>1776</v>
      </c>
      <c r="F329" s="29" t="s">
        <v>1777</v>
      </c>
      <c r="G329" s="37" t="s">
        <v>1206</v>
      </c>
      <c r="H329" s="145">
        <v>28</v>
      </c>
      <c r="I329" s="108" t="s">
        <v>1750</v>
      </c>
      <c r="J329" s="95" t="s">
        <v>1760</v>
      </c>
      <c r="K329" s="95" t="s">
        <v>1489</v>
      </c>
      <c r="L329" s="12" t="s">
        <v>1760</v>
      </c>
      <c r="M329" s="12" t="s">
        <v>1487</v>
      </c>
      <c r="N329" s="12" t="s">
        <v>1376</v>
      </c>
      <c r="O329" s="12" t="s">
        <v>1602</v>
      </c>
      <c r="P329" s="13">
        <v>4000</v>
      </c>
      <c r="Q329" s="10"/>
      <c r="R329" s="10"/>
      <c r="S329" s="230" t="s">
        <v>1268</v>
      </c>
      <c r="T329" s="96" t="s">
        <v>1778</v>
      </c>
      <c r="U329" s="77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  <c r="AJ329" s="78"/>
      <c r="AK329" s="78"/>
      <c r="AL329" s="78"/>
      <c r="AM329" s="78"/>
      <c r="AN329" s="78"/>
      <c r="AO329" s="78"/>
      <c r="AP329" s="78"/>
      <c r="AQ329" s="78"/>
    </row>
    <row r="330" spans="1:43" ht="25.5" customHeight="1">
      <c r="A330" s="6" t="s">
        <v>1062</v>
      </c>
      <c r="B330" s="7">
        <v>2009</v>
      </c>
      <c r="C330" s="7">
        <f t="shared" si="6"/>
        <v>10</v>
      </c>
      <c r="D330" s="21">
        <v>40101</v>
      </c>
      <c r="E330" s="275" t="s">
        <v>1779</v>
      </c>
      <c r="F330" s="29" t="s">
        <v>1780</v>
      </c>
      <c r="G330" s="37" t="s">
        <v>1749</v>
      </c>
      <c r="H330" s="145">
        <v>36</v>
      </c>
      <c r="I330" s="108" t="s">
        <v>1750</v>
      </c>
      <c r="J330" s="95" t="s">
        <v>1318</v>
      </c>
      <c r="K330" s="95" t="s">
        <v>1489</v>
      </c>
      <c r="L330" s="95" t="s">
        <v>1318</v>
      </c>
      <c r="M330" s="12" t="s">
        <v>1375</v>
      </c>
      <c r="N330" s="95" t="s">
        <v>1374</v>
      </c>
      <c r="O330" s="12" t="s">
        <v>1602</v>
      </c>
      <c r="P330" s="13">
        <v>10000</v>
      </c>
      <c r="Q330" s="10"/>
      <c r="R330" s="10"/>
      <c r="S330" s="230" t="s">
        <v>1297</v>
      </c>
      <c r="T330" s="26" t="s">
        <v>23</v>
      </c>
      <c r="U330" s="77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  <c r="AJ330" s="78"/>
      <c r="AK330" s="78"/>
      <c r="AL330" s="78"/>
      <c r="AM330" s="78"/>
      <c r="AN330" s="78"/>
      <c r="AO330" s="78"/>
      <c r="AP330" s="78"/>
      <c r="AQ330" s="78"/>
    </row>
    <row r="331" spans="1:43" ht="25.5" customHeight="1">
      <c r="A331" s="6" t="s">
        <v>1063</v>
      </c>
      <c r="B331" s="7">
        <v>2009</v>
      </c>
      <c r="C331" s="7">
        <f t="shared" si="6"/>
        <v>10</v>
      </c>
      <c r="D331" s="21">
        <v>40101</v>
      </c>
      <c r="E331" s="275" t="s">
        <v>1781</v>
      </c>
      <c r="F331" s="29" t="s">
        <v>1782</v>
      </c>
      <c r="G331" s="37" t="s">
        <v>1749</v>
      </c>
      <c r="H331" s="145">
        <v>17</v>
      </c>
      <c r="I331" s="108" t="s">
        <v>1364</v>
      </c>
      <c r="J331" s="95" t="s">
        <v>1198</v>
      </c>
      <c r="K331" s="95" t="s">
        <v>1007</v>
      </c>
      <c r="L331" s="40" t="s">
        <v>1365</v>
      </c>
      <c r="M331" s="12" t="s">
        <v>1375</v>
      </c>
      <c r="N331" s="12" t="s">
        <v>1376</v>
      </c>
      <c r="O331" s="12" t="s">
        <v>1420</v>
      </c>
      <c r="P331" s="13">
        <v>3000</v>
      </c>
      <c r="Q331" s="10"/>
      <c r="R331" s="10"/>
      <c r="S331" s="230" t="s">
        <v>1421</v>
      </c>
      <c r="T331" s="96" t="s">
        <v>1421</v>
      </c>
      <c r="U331" s="77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  <c r="AJ331" s="78"/>
      <c r="AK331" s="78"/>
      <c r="AL331" s="78"/>
      <c r="AM331" s="78"/>
      <c r="AN331" s="78"/>
      <c r="AO331" s="78"/>
      <c r="AP331" s="78"/>
      <c r="AQ331" s="78"/>
    </row>
    <row r="332" spans="1:43" ht="25.5" customHeight="1">
      <c r="A332" s="6" t="s">
        <v>1064</v>
      </c>
      <c r="B332" s="7">
        <v>2009</v>
      </c>
      <c r="C332" s="7">
        <f t="shared" si="6"/>
        <v>10</v>
      </c>
      <c r="D332" s="21">
        <v>40101</v>
      </c>
      <c r="E332" s="275" t="s">
        <v>1783</v>
      </c>
      <c r="F332" s="29" t="s">
        <v>1784</v>
      </c>
      <c r="G332" s="37" t="s">
        <v>1749</v>
      </c>
      <c r="H332" s="145">
        <v>53</v>
      </c>
      <c r="I332" s="108" t="s">
        <v>1364</v>
      </c>
      <c r="J332" s="95" t="s">
        <v>1752</v>
      </c>
      <c r="K332" s="95" t="s">
        <v>1489</v>
      </c>
      <c r="L332" s="12" t="s">
        <v>1362</v>
      </c>
      <c r="M332" s="12" t="s">
        <v>1375</v>
      </c>
      <c r="N332" s="12" t="s">
        <v>1376</v>
      </c>
      <c r="O332" s="12" t="s">
        <v>1420</v>
      </c>
      <c r="P332" s="13">
        <v>3500</v>
      </c>
      <c r="Q332" s="10"/>
      <c r="R332" s="10"/>
      <c r="S332" s="230" t="s">
        <v>1421</v>
      </c>
      <c r="T332" s="96" t="s">
        <v>1421</v>
      </c>
      <c r="U332" s="77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  <c r="AJ332" s="78"/>
      <c r="AK332" s="78"/>
      <c r="AL332" s="78"/>
      <c r="AM332" s="78"/>
      <c r="AN332" s="78"/>
      <c r="AO332" s="78"/>
      <c r="AP332" s="78"/>
      <c r="AQ332" s="78"/>
    </row>
    <row r="333" spans="1:43" ht="25.5" customHeight="1">
      <c r="A333" s="6" t="s">
        <v>1065</v>
      </c>
      <c r="B333" s="7">
        <v>2009</v>
      </c>
      <c r="C333" s="7">
        <f t="shared" si="6"/>
        <v>10</v>
      </c>
      <c r="D333" s="21">
        <v>40102</v>
      </c>
      <c r="E333" s="275" t="s">
        <v>1785</v>
      </c>
      <c r="F333" s="29" t="s">
        <v>1786</v>
      </c>
      <c r="G333" s="37" t="s">
        <v>1749</v>
      </c>
      <c r="H333" s="145">
        <v>53</v>
      </c>
      <c r="I333" s="108" t="s">
        <v>1364</v>
      </c>
      <c r="J333" s="95" t="s">
        <v>1345</v>
      </c>
      <c r="K333" s="95" t="s">
        <v>1345</v>
      </c>
      <c r="L333" s="12" t="s">
        <v>1787</v>
      </c>
      <c r="M333" s="12" t="s">
        <v>1487</v>
      </c>
      <c r="N333" s="12" t="s">
        <v>1374</v>
      </c>
      <c r="O333" s="12" t="s">
        <v>1420</v>
      </c>
      <c r="P333" s="31">
        <v>2500</v>
      </c>
      <c r="Q333" s="10"/>
      <c r="R333" s="10"/>
      <c r="S333" s="230" t="s">
        <v>1421</v>
      </c>
      <c r="T333" s="14" t="s">
        <v>1421</v>
      </c>
      <c r="U333" s="77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  <c r="AJ333" s="78"/>
      <c r="AK333" s="78"/>
      <c r="AL333" s="78"/>
      <c r="AM333" s="78"/>
      <c r="AN333" s="78"/>
      <c r="AO333" s="78"/>
      <c r="AP333" s="78"/>
      <c r="AQ333" s="78"/>
    </row>
    <row r="334" spans="1:43" ht="25.5" customHeight="1">
      <c r="A334" s="6" t="s">
        <v>1066</v>
      </c>
      <c r="B334" s="7">
        <v>2009</v>
      </c>
      <c r="C334" s="7">
        <f t="shared" si="6"/>
        <v>10</v>
      </c>
      <c r="D334" s="21">
        <v>40102</v>
      </c>
      <c r="E334" s="275" t="s">
        <v>1788</v>
      </c>
      <c r="F334" s="10" t="s">
        <v>1789</v>
      </c>
      <c r="G334" s="11" t="s">
        <v>1749</v>
      </c>
      <c r="H334" s="145">
        <v>46</v>
      </c>
      <c r="I334" s="108" t="s">
        <v>1364</v>
      </c>
      <c r="J334" s="95" t="s">
        <v>1363</v>
      </c>
      <c r="K334" s="95" t="s">
        <v>1363</v>
      </c>
      <c r="L334" s="95" t="s">
        <v>1363</v>
      </c>
      <c r="M334" s="12" t="s">
        <v>1373</v>
      </c>
      <c r="N334" s="95" t="s">
        <v>1376</v>
      </c>
      <c r="O334" s="95" t="s">
        <v>1420</v>
      </c>
      <c r="P334" s="13">
        <v>3500</v>
      </c>
      <c r="Q334" s="10"/>
      <c r="R334" s="10"/>
      <c r="S334" s="230" t="s">
        <v>1421</v>
      </c>
      <c r="T334" s="26" t="s">
        <v>1421</v>
      </c>
      <c r="U334" s="77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  <c r="AJ334" s="78"/>
      <c r="AK334" s="78"/>
      <c r="AL334" s="78"/>
      <c r="AM334" s="78"/>
      <c r="AN334" s="78"/>
      <c r="AO334" s="78"/>
      <c r="AP334" s="78"/>
      <c r="AQ334" s="78"/>
    </row>
    <row r="335" spans="1:43" ht="25.5" customHeight="1">
      <c r="A335" s="6" t="s">
        <v>1067</v>
      </c>
      <c r="B335" s="7">
        <v>2009</v>
      </c>
      <c r="C335" s="7">
        <f t="shared" si="6"/>
        <v>10</v>
      </c>
      <c r="D335" s="21">
        <v>40102</v>
      </c>
      <c r="E335" s="275" t="s">
        <v>1790</v>
      </c>
      <c r="F335" s="10" t="s">
        <v>1791</v>
      </c>
      <c r="G335" s="37" t="s">
        <v>1749</v>
      </c>
      <c r="H335" s="145">
        <v>28</v>
      </c>
      <c r="I335" s="108" t="s">
        <v>1364</v>
      </c>
      <c r="J335" s="95" t="s">
        <v>1170</v>
      </c>
      <c r="K335" s="95" t="s">
        <v>1489</v>
      </c>
      <c r="L335" s="12" t="s">
        <v>1792</v>
      </c>
      <c r="M335" s="12" t="s">
        <v>1375</v>
      </c>
      <c r="N335" s="12" t="s">
        <v>1376</v>
      </c>
      <c r="O335" s="12" t="s">
        <v>1420</v>
      </c>
      <c r="P335" s="13">
        <v>3400</v>
      </c>
      <c r="Q335" s="10"/>
      <c r="R335" s="10"/>
      <c r="S335" s="230" t="s">
        <v>1421</v>
      </c>
      <c r="T335" s="96" t="s">
        <v>1421</v>
      </c>
      <c r="U335" s="77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  <c r="AJ335" s="78"/>
      <c r="AK335" s="78"/>
      <c r="AL335" s="78"/>
      <c r="AM335" s="78"/>
      <c r="AN335" s="78"/>
      <c r="AO335" s="78"/>
      <c r="AP335" s="78"/>
      <c r="AQ335" s="78"/>
    </row>
    <row r="336" spans="1:43" ht="25.5" customHeight="1">
      <c r="A336" s="6" t="s">
        <v>1068</v>
      </c>
      <c r="B336" s="7">
        <v>2009</v>
      </c>
      <c r="C336" s="7">
        <f t="shared" si="6"/>
        <v>10</v>
      </c>
      <c r="D336" s="21">
        <v>40102</v>
      </c>
      <c r="E336" s="275" t="s">
        <v>1793</v>
      </c>
      <c r="F336" s="29" t="s">
        <v>1794</v>
      </c>
      <c r="G336" s="37" t="s">
        <v>1749</v>
      </c>
      <c r="H336" s="145">
        <v>57</v>
      </c>
      <c r="I336" s="108" t="s">
        <v>1364</v>
      </c>
      <c r="J336" s="95" t="s">
        <v>1495</v>
      </c>
      <c r="K336" s="95" t="s">
        <v>1739</v>
      </c>
      <c r="L336" s="95" t="s">
        <v>1795</v>
      </c>
      <c r="M336" s="12" t="s">
        <v>1615</v>
      </c>
      <c r="N336" s="95" t="s">
        <v>1374</v>
      </c>
      <c r="O336" s="95" t="s">
        <v>1420</v>
      </c>
      <c r="P336" s="13">
        <v>2000</v>
      </c>
      <c r="Q336" s="11"/>
      <c r="R336" s="11"/>
      <c r="S336" s="230" t="s">
        <v>1421</v>
      </c>
      <c r="T336" s="96" t="s">
        <v>1421</v>
      </c>
      <c r="U336" s="77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  <c r="AJ336" s="78"/>
      <c r="AK336" s="78"/>
      <c r="AL336" s="78"/>
      <c r="AM336" s="78"/>
      <c r="AN336" s="78"/>
      <c r="AO336" s="78"/>
      <c r="AP336" s="78"/>
      <c r="AQ336" s="78"/>
    </row>
    <row r="337" spans="1:43" ht="25.5" customHeight="1">
      <c r="A337" s="6" t="s">
        <v>1069</v>
      </c>
      <c r="B337" s="7">
        <v>2009</v>
      </c>
      <c r="C337" s="7">
        <f t="shared" si="6"/>
        <v>10</v>
      </c>
      <c r="D337" s="21">
        <v>40105</v>
      </c>
      <c r="E337" s="275" t="s">
        <v>1796</v>
      </c>
      <c r="F337" s="10" t="s">
        <v>1797</v>
      </c>
      <c r="G337" s="37" t="s">
        <v>1749</v>
      </c>
      <c r="H337" s="145">
        <v>22</v>
      </c>
      <c r="I337" s="108" t="s">
        <v>1364</v>
      </c>
      <c r="J337" s="95" t="s">
        <v>1473</v>
      </c>
      <c r="K337" s="95" t="s">
        <v>1473</v>
      </c>
      <c r="L337" s="95" t="s">
        <v>1278</v>
      </c>
      <c r="M337" s="12" t="s">
        <v>1615</v>
      </c>
      <c r="N337" s="95" t="s">
        <v>1374</v>
      </c>
      <c r="O337" s="12" t="s">
        <v>1420</v>
      </c>
      <c r="P337" s="31">
        <v>2500</v>
      </c>
      <c r="Q337" s="10"/>
      <c r="R337" s="10"/>
      <c r="S337" s="230" t="s">
        <v>1421</v>
      </c>
      <c r="T337" s="96" t="s">
        <v>1421</v>
      </c>
      <c r="U337" s="77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  <c r="AJ337" s="78"/>
      <c r="AK337" s="78"/>
      <c r="AL337" s="78"/>
      <c r="AM337" s="78"/>
      <c r="AN337" s="78"/>
      <c r="AO337" s="78"/>
      <c r="AP337" s="78"/>
      <c r="AQ337" s="78"/>
    </row>
    <row r="338" spans="1:43" ht="25.5" customHeight="1">
      <c r="A338" s="6" t="s">
        <v>1070</v>
      </c>
      <c r="B338" s="7">
        <v>2009</v>
      </c>
      <c r="C338" s="7">
        <f t="shared" si="6"/>
        <v>10</v>
      </c>
      <c r="D338" s="21">
        <v>40108</v>
      </c>
      <c r="E338" s="275" t="s">
        <v>1635</v>
      </c>
      <c r="F338" s="10" t="s">
        <v>1636</v>
      </c>
      <c r="G338" s="37" t="s">
        <v>1749</v>
      </c>
      <c r="H338" s="145">
        <v>39</v>
      </c>
      <c r="I338" s="108" t="s">
        <v>1364</v>
      </c>
      <c r="J338" s="95" t="s">
        <v>1004</v>
      </c>
      <c r="K338" s="95" t="s">
        <v>1489</v>
      </c>
      <c r="L338" s="95" t="s">
        <v>1605</v>
      </c>
      <c r="M338" s="12" t="s">
        <v>1375</v>
      </c>
      <c r="N338" s="95" t="s">
        <v>1376</v>
      </c>
      <c r="O338" s="12" t="s">
        <v>1420</v>
      </c>
      <c r="P338" s="13">
        <v>3000</v>
      </c>
      <c r="Q338" s="10"/>
      <c r="R338" s="10"/>
      <c r="S338" s="230" t="s">
        <v>1421</v>
      </c>
      <c r="T338" s="96" t="s">
        <v>1421</v>
      </c>
      <c r="U338" s="77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  <c r="AJ338" s="78"/>
      <c r="AK338" s="78"/>
      <c r="AL338" s="78"/>
      <c r="AM338" s="78"/>
      <c r="AN338" s="78"/>
      <c r="AO338" s="78"/>
      <c r="AP338" s="78"/>
      <c r="AQ338" s="78"/>
    </row>
    <row r="339" spans="1:43" ht="25.5" customHeight="1">
      <c r="A339" s="6" t="s">
        <v>1071</v>
      </c>
      <c r="B339" s="7">
        <v>2009</v>
      </c>
      <c r="C339" s="7">
        <f t="shared" si="6"/>
        <v>10</v>
      </c>
      <c r="D339" s="21">
        <v>40108</v>
      </c>
      <c r="E339" s="275" t="s">
        <v>1637</v>
      </c>
      <c r="F339" s="10" t="s">
        <v>1638</v>
      </c>
      <c r="G339" s="37" t="s">
        <v>1749</v>
      </c>
      <c r="H339" s="145">
        <v>68</v>
      </c>
      <c r="I339" s="109" t="s">
        <v>1750</v>
      </c>
      <c r="J339" s="95" t="s">
        <v>1754</v>
      </c>
      <c r="K339" s="95" t="s">
        <v>1754</v>
      </c>
      <c r="L339" s="12" t="s">
        <v>1500</v>
      </c>
      <c r="M339" s="12" t="s">
        <v>1375</v>
      </c>
      <c r="N339" s="12" t="s">
        <v>1376</v>
      </c>
      <c r="O339" s="12" t="s">
        <v>1639</v>
      </c>
      <c r="P339" s="13">
        <v>6000</v>
      </c>
      <c r="Q339" s="10"/>
      <c r="R339" s="10"/>
      <c r="S339" s="230" t="s">
        <v>1268</v>
      </c>
      <c r="T339" s="26" t="s">
        <v>258</v>
      </c>
      <c r="U339" s="77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  <c r="AJ339" s="78"/>
      <c r="AK339" s="78"/>
      <c r="AL339" s="78"/>
      <c r="AM339" s="78"/>
      <c r="AN339" s="78"/>
      <c r="AO339" s="78"/>
      <c r="AP339" s="78"/>
      <c r="AQ339" s="78"/>
    </row>
    <row r="340" spans="1:43" ht="25.5" customHeight="1">
      <c r="A340" s="6" t="s">
        <v>1072</v>
      </c>
      <c r="B340" s="7">
        <v>2009</v>
      </c>
      <c r="C340" s="7">
        <f t="shared" si="6"/>
        <v>10</v>
      </c>
      <c r="D340" s="21">
        <v>40108</v>
      </c>
      <c r="E340" s="275" t="s">
        <v>1640</v>
      </c>
      <c r="F340" s="10" t="s">
        <v>1641</v>
      </c>
      <c r="G340" s="37" t="s">
        <v>1749</v>
      </c>
      <c r="H340" s="145">
        <v>35</v>
      </c>
      <c r="I340" s="109" t="s">
        <v>1364</v>
      </c>
      <c r="J340" s="95" t="s">
        <v>1184</v>
      </c>
      <c r="K340" s="95" t="s">
        <v>1184</v>
      </c>
      <c r="L340" s="12" t="s">
        <v>62</v>
      </c>
      <c r="M340" s="12" t="s">
        <v>1615</v>
      </c>
      <c r="N340" s="12" t="s">
        <v>1374</v>
      </c>
      <c r="O340" s="95" t="s">
        <v>1420</v>
      </c>
      <c r="P340" s="13">
        <v>3500</v>
      </c>
      <c r="Q340" s="10"/>
      <c r="R340" s="10"/>
      <c r="S340" s="230" t="s">
        <v>1421</v>
      </c>
      <c r="T340" s="96" t="s">
        <v>1421</v>
      </c>
      <c r="U340" s="77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  <c r="AJ340" s="78"/>
      <c r="AK340" s="78"/>
      <c r="AL340" s="78"/>
      <c r="AM340" s="78"/>
      <c r="AN340" s="78"/>
      <c r="AO340" s="78"/>
      <c r="AP340" s="78"/>
      <c r="AQ340" s="78"/>
    </row>
    <row r="341" spans="1:43" ht="25.5" customHeight="1">
      <c r="A341" s="6" t="s">
        <v>1073</v>
      </c>
      <c r="B341" s="7">
        <v>2009</v>
      </c>
      <c r="C341" s="7">
        <f t="shared" si="6"/>
        <v>10</v>
      </c>
      <c r="D341" s="21">
        <v>40108</v>
      </c>
      <c r="E341" s="275" t="s">
        <v>1642</v>
      </c>
      <c r="F341" s="10" t="s">
        <v>1643</v>
      </c>
      <c r="G341" s="37" t="s">
        <v>1749</v>
      </c>
      <c r="H341" s="145">
        <v>66</v>
      </c>
      <c r="I341" s="108" t="s">
        <v>1364</v>
      </c>
      <c r="J341" s="95" t="s">
        <v>1184</v>
      </c>
      <c r="K341" s="95" t="s">
        <v>1184</v>
      </c>
      <c r="L341" s="12" t="s">
        <v>1499</v>
      </c>
      <c r="M341" s="12" t="s">
        <v>1375</v>
      </c>
      <c r="N341" s="12" t="s">
        <v>1374</v>
      </c>
      <c r="O341" s="12" t="s">
        <v>1420</v>
      </c>
      <c r="P341" s="276">
        <v>3500</v>
      </c>
      <c r="Q341" s="10"/>
      <c r="R341" s="10"/>
      <c r="S341" s="230" t="s">
        <v>1421</v>
      </c>
      <c r="T341" s="26" t="s">
        <v>1421</v>
      </c>
      <c r="U341" s="77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  <c r="AJ341" s="78"/>
      <c r="AK341" s="78"/>
      <c r="AL341" s="78"/>
      <c r="AM341" s="78"/>
      <c r="AN341" s="78"/>
      <c r="AO341" s="78"/>
      <c r="AP341" s="78"/>
      <c r="AQ341" s="78"/>
    </row>
    <row r="342" spans="1:43" ht="25.5" customHeight="1">
      <c r="A342" s="6" t="s">
        <v>1074</v>
      </c>
      <c r="B342" s="7">
        <v>2009</v>
      </c>
      <c r="C342" s="7">
        <f t="shared" si="6"/>
        <v>10</v>
      </c>
      <c r="D342" s="21">
        <v>40108</v>
      </c>
      <c r="E342" s="275" t="s">
        <v>1644</v>
      </c>
      <c r="F342" s="29" t="s">
        <v>1645</v>
      </c>
      <c r="G342" s="37" t="s">
        <v>1749</v>
      </c>
      <c r="H342" s="145">
        <v>45</v>
      </c>
      <c r="I342" s="108" t="s">
        <v>1364</v>
      </c>
      <c r="J342" s="95" t="s">
        <v>1184</v>
      </c>
      <c r="K342" s="95" t="s">
        <v>1184</v>
      </c>
      <c r="L342" s="12" t="s">
        <v>1646</v>
      </c>
      <c r="M342" s="12" t="s">
        <v>1375</v>
      </c>
      <c r="N342" s="12" t="s">
        <v>1376</v>
      </c>
      <c r="O342" s="12" t="s">
        <v>1420</v>
      </c>
      <c r="P342" s="13">
        <v>3500</v>
      </c>
      <c r="Q342" s="10"/>
      <c r="R342" s="10"/>
      <c r="S342" s="230" t="s">
        <v>1421</v>
      </c>
      <c r="T342" s="26" t="s">
        <v>1421</v>
      </c>
      <c r="U342" s="77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  <c r="AJ342" s="78"/>
      <c r="AK342" s="78"/>
      <c r="AL342" s="78"/>
      <c r="AM342" s="78"/>
      <c r="AN342" s="78"/>
      <c r="AO342" s="78"/>
      <c r="AP342" s="78"/>
      <c r="AQ342" s="78"/>
    </row>
    <row r="343" spans="1:43" ht="25.5" customHeight="1">
      <c r="A343" s="6" t="s">
        <v>1075</v>
      </c>
      <c r="B343" s="7">
        <v>2009</v>
      </c>
      <c r="C343" s="7">
        <f t="shared" si="6"/>
        <v>10</v>
      </c>
      <c r="D343" s="21">
        <v>40109</v>
      </c>
      <c r="E343" s="275" t="s">
        <v>1647</v>
      </c>
      <c r="F343" s="29" t="s">
        <v>1648</v>
      </c>
      <c r="G343" s="37" t="s">
        <v>1749</v>
      </c>
      <c r="H343" s="145">
        <v>53</v>
      </c>
      <c r="I343" s="108" t="s">
        <v>1364</v>
      </c>
      <c r="J343" s="95" t="s">
        <v>1198</v>
      </c>
      <c r="K343" s="95" t="s">
        <v>1007</v>
      </c>
      <c r="L343" s="12" t="s">
        <v>1295</v>
      </c>
      <c r="M343" s="12" t="s">
        <v>1375</v>
      </c>
      <c r="N343" s="12" t="s">
        <v>1374</v>
      </c>
      <c r="O343" s="12" t="s">
        <v>1420</v>
      </c>
      <c r="P343" s="13">
        <v>3000</v>
      </c>
      <c r="Q343" s="10"/>
      <c r="R343" s="10"/>
      <c r="S343" s="230" t="s">
        <v>1421</v>
      </c>
      <c r="T343" s="26" t="s">
        <v>1421</v>
      </c>
      <c r="U343" s="77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  <c r="AJ343" s="78"/>
      <c r="AK343" s="78"/>
      <c r="AL343" s="78"/>
      <c r="AM343" s="78"/>
      <c r="AN343" s="78"/>
      <c r="AO343" s="78"/>
      <c r="AP343" s="78"/>
      <c r="AQ343" s="78"/>
    </row>
    <row r="344" spans="1:43" ht="25.5" customHeight="1">
      <c r="A344" s="6" t="s">
        <v>1076</v>
      </c>
      <c r="B344" s="7">
        <v>2009</v>
      </c>
      <c r="C344" s="7">
        <f t="shared" si="6"/>
        <v>10</v>
      </c>
      <c r="D344" s="21">
        <v>40109</v>
      </c>
      <c r="E344" s="275" t="s">
        <v>1649</v>
      </c>
      <c r="F344" s="29" t="s">
        <v>1650</v>
      </c>
      <c r="G344" s="11" t="s">
        <v>1206</v>
      </c>
      <c r="H344" s="145">
        <v>16</v>
      </c>
      <c r="I344" s="108" t="s">
        <v>1750</v>
      </c>
      <c r="J344" s="95" t="s">
        <v>1175</v>
      </c>
      <c r="K344" s="95" t="s">
        <v>1489</v>
      </c>
      <c r="L344" s="12" t="s">
        <v>1175</v>
      </c>
      <c r="M344" s="12" t="s">
        <v>1487</v>
      </c>
      <c r="N344" s="12" t="s">
        <v>1376</v>
      </c>
      <c r="O344" s="12" t="s">
        <v>1603</v>
      </c>
      <c r="P344" s="13">
        <v>4000</v>
      </c>
      <c r="Q344" s="10"/>
      <c r="R344" s="10"/>
      <c r="S344" s="230" t="s">
        <v>1268</v>
      </c>
      <c r="T344" s="96" t="s">
        <v>1672</v>
      </c>
      <c r="U344" s="77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  <c r="AJ344" s="78"/>
      <c r="AK344" s="78"/>
      <c r="AL344" s="78"/>
      <c r="AM344" s="78"/>
      <c r="AN344" s="78"/>
      <c r="AO344" s="78"/>
      <c r="AP344" s="78"/>
      <c r="AQ344" s="78"/>
    </row>
    <row r="345" spans="1:43" ht="25.5" customHeight="1">
      <c r="A345" s="6" t="s">
        <v>1077</v>
      </c>
      <c r="B345" s="7">
        <v>2009</v>
      </c>
      <c r="C345" s="7">
        <f t="shared" si="6"/>
        <v>10</v>
      </c>
      <c r="D345" s="21">
        <v>40112</v>
      </c>
      <c r="E345" s="275" t="s">
        <v>1412</v>
      </c>
      <c r="F345" s="29" t="s">
        <v>1413</v>
      </c>
      <c r="G345" s="37" t="s">
        <v>1206</v>
      </c>
      <c r="H345" s="145">
        <v>58</v>
      </c>
      <c r="I345" s="108" t="s">
        <v>1750</v>
      </c>
      <c r="J345" s="95" t="s">
        <v>1298</v>
      </c>
      <c r="K345" s="95" t="s">
        <v>1489</v>
      </c>
      <c r="L345" s="12" t="s">
        <v>1298</v>
      </c>
      <c r="M345" s="12" t="s">
        <v>1375</v>
      </c>
      <c r="N345" s="12" t="s">
        <v>1376</v>
      </c>
      <c r="O345" s="12" t="s">
        <v>1286</v>
      </c>
      <c r="P345" s="13">
        <v>3000</v>
      </c>
      <c r="Q345" s="10"/>
      <c r="R345" s="10"/>
      <c r="S345" s="230" t="s">
        <v>1268</v>
      </c>
      <c r="T345" s="96" t="s">
        <v>713</v>
      </c>
      <c r="U345" s="77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  <c r="AJ345" s="78"/>
      <c r="AK345" s="78"/>
      <c r="AL345" s="78"/>
      <c r="AM345" s="78"/>
      <c r="AN345" s="78"/>
      <c r="AO345" s="78"/>
      <c r="AP345" s="78"/>
      <c r="AQ345" s="78"/>
    </row>
    <row r="346" spans="1:43" ht="25.5" customHeight="1">
      <c r="A346" s="6" t="s">
        <v>1078</v>
      </c>
      <c r="B346" s="7">
        <v>2009</v>
      </c>
      <c r="C346" s="7">
        <f t="shared" si="6"/>
        <v>10</v>
      </c>
      <c r="D346" s="21">
        <v>40112</v>
      </c>
      <c r="E346" s="275" t="s">
        <v>1414</v>
      </c>
      <c r="F346" s="29" t="s">
        <v>1415</v>
      </c>
      <c r="G346" s="37" t="s">
        <v>1749</v>
      </c>
      <c r="H346" s="145">
        <v>43</v>
      </c>
      <c r="I346" s="108" t="s">
        <v>1750</v>
      </c>
      <c r="J346" s="95" t="s">
        <v>1613</v>
      </c>
      <c r="K346" s="95" t="s">
        <v>1489</v>
      </c>
      <c r="L346" s="12" t="s">
        <v>1613</v>
      </c>
      <c r="M346" s="12" t="s">
        <v>1373</v>
      </c>
      <c r="N346" s="12" t="s">
        <v>1376</v>
      </c>
      <c r="O346" s="12" t="s">
        <v>1804</v>
      </c>
      <c r="P346" s="22">
        <v>5000</v>
      </c>
      <c r="Q346" s="10"/>
      <c r="R346" s="10"/>
      <c r="S346" s="230" t="s">
        <v>1268</v>
      </c>
      <c r="T346" s="96" t="s">
        <v>466</v>
      </c>
      <c r="U346" s="77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  <c r="AJ346" s="78"/>
      <c r="AK346" s="78"/>
      <c r="AL346" s="78"/>
      <c r="AM346" s="78"/>
      <c r="AN346" s="78"/>
      <c r="AO346" s="78"/>
      <c r="AP346" s="78"/>
      <c r="AQ346" s="78"/>
    </row>
    <row r="347" spans="1:43" ht="25.5" customHeight="1">
      <c r="A347" s="6" t="s">
        <v>1079</v>
      </c>
      <c r="B347" s="7">
        <v>2009</v>
      </c>
      <c r="C347" s="7">
        <f t="shared" si="6"/>
        <v>10</v>
      </c>
      <c r="D347" s="21">
        <v>40112</v>
      </c>
      <c r="E347" s="275" t="s">
        <v>1416</v>
      </c>
      <c r="F347" s="29" t="s">
        <v>1417</v>
      </c>
      <c r="G347" s="37" t="s">
        <v>1206</v>
      </c>
      <c r="H347" s="145">
        <v>19</v>
      </c>
      <c r="I347" s="108" t="s">
        <v>1364</v>
      </c>
      <c r="J347" s="95" t="s">
        <v>102</v>
      </c>
      <c r="K347" s="95" t="s">
        <v>1489</v>
      </c>
      <c r="L347" s="12" t="s">
        <v>102</v>
      </c>
      <c r="M347" s="12" t="s">
        <v>1375</v>
      </c>
      <c r="N347" s="12" t="s">
        <v>1376</v>
      </c>
      <c r="O347" s="12" t="s">
        <v>1420</v>
      </c>
      <c r="P347" s="13">
        <v>3550</v>
      </c>
      <c r="Q347" s="10"/>
      <c r="R347" s="10"/>
      <c r="S347" s="230" t="s">
        <v>1421</v>
      </c>
      <c r="T347" s="96" t="s">
        <v>1421</v>
      </c>
      <c r="U347" s="77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  <c r="AJ347" s="78"/>
      <c r="AK347" s="78"/>
      <c r="AL347" s="78"/>
      <c r="AM347" s="78"/>
      <c r="AN347" s="78"/>
      <c r="AO347" s="78"/>
      <c r="AP347" s="78"/>
      <c r="AQ347" s="78"/>
    </row>
    <row r="348" spans="1:43" ht="25.5" customHeight="1">
      <c r="A348" s="6" t="s">
        <v>1080</v>
      </c>
      <c r="B348" s="7">
        <v>2009</v>
      </c>
      <c r="C348" s="7">
        <f t="shared" si="6"/>
        <v>10</v>
      </c>
      <c r="D348" s="21">
        <v>40113</v>
      </c>
      <c r="E348" s="275" t="s">
        <v>1225</v>
      </c>
      <c r="F348" s="29" t="s">
        <v>1226</v>
      </c>
      <c r="G348" s="37" t="s">
        <v>1749</v>
      </c>
      <c r="H348" s="145">
        <v>14</v>
      </c>
      <c r="I348" s="108" t="s">
        <v>1750</v>
      </c>
      <c r="J348" s="95" t="s">
        <v>1757</v>
      </c>
      <c r="K348" s="95" t="s">
        <v>1489</v>
      </c>
      <c r="L348" s="12" t="s">
        <v>1757</v>
      </c>
      <c r="M348" s="12" t="s">
        <v>1746</v>
      </c>
      <c r="N348" s="12" t="s">
        <v>1376</v>
      </c>
      <c r="O348" s="12" t="s">
        <v>1197</v>
      </c>
      <c r="P348" s="13">
        <v>7000</v>
      </c>
      <c r="Q348" s="10"/>
      <c r="R348" s="10"/>
      <c r="S348" s="230" t="s">
        <v>1268</v>
      </c>
      <c r="T348" s="96" t="s">
        <v>1778</v>
      </c>
      <c r="U348" s="77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  <c r="AJ348" s="78"/>
      <c r="AK348" s="78"/>
      <c r="AL348" s="78"/>
      <c r="AM348" s="78"/>
      <c r="AN348" s="78"/>
      <c r="AO348" s="78"/>
      <c r="AP348" s="78"/>
      <c r="AQ348" s="78"/>
    </row>
    <row r="349" spans="1:43" ht="25.5" customHeight="1">
      <c r="A349" s="6" t="s">
        <v>1081</v>
      </c>
      <c r="B349" s="7">
        <v>2009</v>
      </c>
      <c r="C349" s="7">
        <f t="shared" si="6"/>
        <v>10</v>
      </c>
      <c r="D349" s="21">
        <v>40113</v>
      </c>
      <c r="E349" s="275" t="s">
        <v>1227</v>
      </c>
      <c r="F349" s="29" t="s">
        <v>1228</v>
      </c>
      <c r="G349" s="37" t="s">
        <v>1749</v>
      </c>
      <c r="H349" s="145">
        <v>14</v>
      </c>
      <c r="I349" s="108" t="s">
        <v>1750</v>
      </c>
      <c r="J349" s="95" t="s">
        <v>1753</v>
      </c>
      <c r="K349" s="95" t="s">
        <v>1489</v>
      </c>
      <c r="L349" s="12" t="s">
        <v>1695</v>
      </c>
      <c r="M349" s="12" t="s">
        <v>1487</v>
      </c>
      <c r="N349" s="12" t="s">
        <v>1376</v>
      </c>
      <c r="O349" s="12" t="s">
        <v>1293</v>
      </c>
      <c r="P349" s="13">
        <v>6000</v>
      </c>
      <c r="Q349" s="10"/>
      <c r="R349" s="10"/>
      <c r="S349" s="230" t="s">
        <v>1270</v>
      </c>
      <c r="T349" s="96" t="s">
        <v>1229</v>
      </c>
      <c r="U349" s="77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  <c r="AJ349" s="78"/>
      <c r="AK349" s="78"/>
      <c r="AL349" s="78"/>
      <c r="AM349" s="78"/>
      <c r="AN349" s="78"/>
      <c r="AO349" s="78"/>
      <c r="AP349" s="78"/>
      <c r="AQ349" s="78"/>
    </row>
    <row r="350" spans="1:43" ht="25.5" customHeight="1">
      <c r="A350" s="6" t="s">
        <v>1082</v>
      </c>
      <c r="B350" s="7">
        <v>2009</v>
      </c>
      <c r="C350" s="7">
        <f t="shared" si="6"/>
        <v>10</v>
      </c>
      <c r="D350" s="21">
        <v>40113</v>
      </c>
      <c r="E350" s="275" t="s">
        <v>1230</v>
      </c>
      <c r="F350" s="29" t="s">
        <v>1231</v>
      </c>
      <c r="G350" s="37" t="s">
        <v>1206</v>
      </c>
      <c r="H350" s="145">
        <v>20</v>
      </c>
      <c r="I350" s="108" t="s">
        <v>1750</v>
      </c>
      <c r="J350" s="205" t="s">
        <v>1751</v>
      </c>
      <c r="K350" s="205" t="s">
        <v>1489</v>
      </c>
      <c r="L350" s="101" t="s">
        <v>1201</v>
      </c>
      <c r="M350" s="101" t="s">
        <v>1487</v>
      </c>
      <c r="N350" s="101" t="s">
        <v>1376</v>
      </c>
      <c r="O350" s="12" t="s">
        <v>1735</v>
      </c>
      <c r="P350" s="13">
        <v>5000</v>
      </c>
      <c r="Q350" s="10"/>
      <c r="R350" s="10"/>
      <c r="S350" s="230" t="s">
        <v>1268</v>
      </c>
      <c r="T350" s="96" t="s">
        <v>466</v>
      </c>
      <c r="U350" s="77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  <c r="AJ350" s="78"/>
      <c r="AK350" s="78"/>
      <c r="AL350" s="78"/>
      <c r="AM350" s="78"/>
      <c r="AN350" s="78"/>
      <c r="AO350" s="78"/>
      <c r="AP350" s="78"/>
      <c r="AQ350" s="78"/>
    </row>
    <row r="351" spans="1:43" ht="25.5" customHeight="1">
      <c r="A351" s="6" t="s">
        <v>1083</v>
      </c>
      <c r="B351" s="7">
        <v>2009</v>
      </c>
      <c r="C351" s="7">
        <f t="shared" si="6"/>
        <v>10</v>
      </c>
      <c r="D351" s="21">
        <v>40113</v>
      </c>
      <c r="E351" s="275" t="s">
        <v>1232</v>
      </c>
      <c r="F351" s="29" t="s">
        <v>1233</v>
      </c>
      <c r="G351" s="11" t="s">
        <v>1749</v>
      </c>
      <c r="H351" s="145">
        <v>62</v>
      </c>
      <c r="I351" s="108" t="s">
        <v>1364</v>
      </c>
      <c r="J351" s="95" t="s">
        <v>1007</v>
      </c>
      <c r="K351" s="95" t="s">
        <v>1007</v>
      </c>
      <c r="L351" s="12" t="s">
        <v>1745</v>
      </c>
      <c r="M351" s="12" t="s">
        <v>1615</v>
      </c>
      <c r="N351" s="12" t="s">
        <v>1374</v>
      </c>
      <c r="O351" s="12" t="s">
        <v>1420</v>
      </c>
      <c r="P351" s="13">
        <v>3200</v>
      </c>
      <c r="Q351" s="10"/>
      <c r="R351" s="10"/>
      <c r="S351" s="230" t="s">
        <v>1421</v>
      </c>
      <c r="T351" s="26" t="s">
        <v>1421</v>
      </c>
      <c r="U351" s="77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  <c r="AI351" s="78"/>
      <c r="AJ351" s="78"/>
      <c r="AK351" s="78"/>
      <c r="AL351" s="78"/>
      <c r="AM351" s="78"/>
      <c r="AN351" s="78"/>
      <c r="AO351" s="78"/>
      <c r="AP351" s="78"/>
      <c r="AQ351" s="78"/>
    </row>
    <row r="352" spans="1:43" ht="25.5" customHeight="1">
      <c r="A352" s="6" t="s">
        <v>1084</v>
      </c>
      <c r="B352" s="7">
        <v>2009</v>
      </c>
      <c r="C352" s="7">
        <f t="shared" si="6"/>
        <v>10</v>
      </c>
      <c r="D352" s="21">
        <v>40113</v>
      </c>
      <c r="E352" s="275" t="s">
        <v>1234</v>
      </c>
      <c r="F352" s="29" t="s">
        <v>1235</v>
      </c>
      <c r="G352" s="37" t="s">
        <v>1749</v>
      </c>
      <c r="H352" s="145">
        <v>49</v>
      </c>
      <c r="I352" s="108" t="s">
        <v>1750</v>
      </c>
      <c r="J352" s="95" t="s">
        <v>1761</v>
      </c>
      <c r="K352" s="95" t="s">
        <v>1489</v>
      </c>
      <c r="L352" s="12" t="s">
        <v>1761</v>
      </c>
      <c r="M352" s="12" t="s">
        <v>1375</v>
      </c>
      <c r="N352" s="12" t="s">
        <v>1376</v>
      </c>
      <c r="O352" s="12" t="s">
        <v>1280</v>
      </c>
      <c r="P352" s="13">
        <v>6000</v>
      </c>
      <c r="Q352" s="10"/>
      <c r="R352" s="10"/>
      <c r="S352" s="230" t="s">
        <v>1268</v>
      </c>
      <c r="T352" s="96" t="s">
        <v>624</v>
      </c>
      <c r="U352" s="77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  <c r="AJ352" s="78"/>
      <c r="AK352" s="78"/>
      <c r="AL352" s="78"/>
      <c r="AM352" s="78"/>
      <c r="AN352" s="78"/>
      <c r="AO352" s="78"/>
      <c r="AP352" s="78"/>
      <c r="AQ352" s="78"/>
    </row>
    <row r="353" spans="1:43" ht="25.5" customHeight="1">
      <c r="A353" s="6" t="s">
        <v>1085</v>
      </c>
      <c r="B353" s="7">
        <v>2009</v>
      </c>
      <c r="C353" s="7">
        <f t="shared" si="6"/>
        <v>10</v>
      </c>
      <c r="D353" s="21">
        <v>40113</v>
      </c>
      <c r="E353" s="275" t="s">
        <v>1236</v>
      </c>
      <c r="F353" s="29" t="s">
        <v>1237</v>
      </c>
      <c r="G353" s="11" t="s">
        <v>1749</v>
      </c>
      <c r="H353" s="145">
        <v>45</v>
      </c>
      <c r="I353" s="108" t="s">
        <v>1364</v>
      </c>
      <c r="J353" s="95" t="s">
        <v>1009</v>
      </c>
      <c r="K353" s="95" t="s">
        <v>1489</v>
      </c>
      <c r="L353" s="95" t="s">
        <v>1326</v>
      </c>
      <c r="M353" s="95" t="s">
        <v>1746</v>
      </c>
      <c r="N353" s="95" t="s">
        <v>1376</v>
      </c>
      <c r="O353" s="12" t="s">
        <v>1420</v>
      </c>
      <c r="P353" s="13">
        <v>3550</v>
      </c>
      <c r="Q353" s="10"/>
      <c r="R353" s="10"/>
      <c r="S353" s="230" t="s">
        <v>1421</v>
      </c>
      <c r="T353" s="26" t="s">
        <v>1421</v>
      </c>
      <c r="U353" s="77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  <c r="AJ353" s="78"/>
      <c r="AK353" s="78"/>
      <c r="AL353" s="78"/>
      <c r="AM353" s="78"/>
      <c r="AN353" s="78"/>
      <c r="AO353" s="78"/>
      <c r="AP353" s="78"/>
      <c r="AQ353" s="78"/>
    </row>
    <row r="354" spans="1:43" ht="25.5" customHeight="1">
      <c r="A354" s="6" t="s">
        <v>1086</v>
      </c>
      <c r="B354" s="7">
        <v>2009</v>
      </c>
      <c r="C354" s="7">
        <f t="shared" si="6"/>
        <v>10</v>
      </c>
      <c r="D354" s="21">
        <v>40114</v>
      </c>
      <c r="E354" s="275" t="s">
        <v>1027</v>
      </c>
      <c r="F354" s="29" t="s">
        <v>1028</v>
      </c>
      <c r="G354" s="37" t="s">
        <v>1749</v>
      </c>
      <c r="H354" s="145">
        <v>50</v>
      </c>
      <c r="I354" s="108" t="s">
        <v>1750</v>
      </c>
      <c r="J354" s="95" t="s">
        <v>1758</v>
      </c>
      <c r="K354" s="95" t="s">
        <v>1489</v>
      </c>
      <c r="L354" s="12" t="s">
        <v>1758</v>
      </c>
      <c r="M354" s="12" t="s">
        <v>1747</v>
      </c>
      <c r="N354" s="12" t="s">
        <v>1376</v>
      </c>
      <c r="O354" s="12" t="s">
        <v>893</v>
      </c>
      <c r="P354" s="13">
        <v>6000</v>
      </c>
      <c r="Q354" s="10"/>
      <c r="R354" s="10"/>
      <c r="S354" s="230" t="s">
        <v>1268</v>
      </c>
      <c r="T354" s="14" t="s">
        <v>247</v>
      </c>
      <c r="U354" s="77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  <c r="AJ354" s="78"/>
      <c r="AK354" s="78"/>
      <c r="AL354" s="78"/>
      <c r="AM354" s="78"/>
      <c r="AN354" s="78"/>
      <c r="AO354" s="78"/>
      <c r="AP354" s="78"/>
      <c r="AQ354" s="78"/>
    </row>
    <row r="355" spans="1:43" ht="25.5" customHeight="1">
      <c r="A355" s="6" t="s">
        <v>1087</v>
      </c>
      <c r="B355" s="7">
        <v>2009</v>
      </c>
      <c r="C355" s="7">
        <f t="shared" si="6"/>
        <v>10</v>
      </c>
      <c r="D355" s="21">
        <v>40114</v>
      </c>
      <c r="E355" s="275" t="s">
        <v>1029</v>
      </c>
      <c r="F355" s="29" t="s">
        <v>1030</v>
      </c>
      <c r="G355" s="11" t="s">
        <v>1749</v>
      </c>
      <c r="H355" s="145">
        <v>52</v>
      </c>
      <c r="I355" s="108" t="s">
        <v>1750</v>
      </c>
      <c r="J355" s="95" t="s">
        <v>1753</v>
      </c>
      <c r="K355" s="95" t="s">
        <v>1489</v>
      </c>
      <c r="L355" s="12" t="s">
        <v>1695</v>
      </c>
      <c r="M355" s="12" t="s">
        <v>1487</v>
      </c>
      <c r="N355" s="12" t="s">
        <v>1376</v>
      </c>
      <c r="O355" s="12" t="s">
        <v>1293</v>
      </c>
      <c r="P355" s="13">
        <v>3000</v>
      </c>
      <c r="Q355" s="10"/>
      <c r="R355" s="10"/>
      <c r="S355" s="230" t="s">
        <v>1274</v>
      </c>
      <c r="T355" s="96" t="s">
        <v>1031</v>
      </c>
      <c r="U355" s="77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  <c r="AJ355" s="78"/>
      <c r="AK355" s="78"/>
      <c r="AL355" s="78"/>
      <c r="AM355" s="78"/>
      <c r="AN355" s="78"/>
      <c r="AO355" s="78"/>
      <c r="AP355" s="78"/>
      <c r="AQ355" s="78"/>
    </row>
    <row r="356" spans="1:43" ht="25.5" customHeight="1">
      <c r="A356" s="6" t="s">
        <v>1088</v>
      </c>
      <c r="B356" s="7">
        <v>2009</v>
      </c>
      <c r="C356" s="7">
        <f t="shared" si="6"/>
        <v>10</v>
      </c>
      <c r="D356" s="21">
        <v>40116</v>
      </c>
      <c r="E356" s="275" t="s">
        <v>1032</v>
      </c>
      <c r="F356" s="29" t="s">
        <v>1033</v>
      </c>
      <c r="G356" s="37" t="s">
        <v>1749</v>
      </c>
      <c r="H356" s="145">
        <v>44</v>
      </c>
      <c r="I356" s="108" t="s">
        <v>1364</v>
      </c>
      <c r="J356" s="95" t="s">
        <v>1752</v>
      </c>
      <c r="K356" s="95" t="s">
        <v>1489</v>
      </c>
      <c r="L356" s="12" t="s">
        <v>1764</v>
      </c>
      <c r="M356" s="12" t="s">
        <v>1375</v>
      </c>
      <c r="N356" s="12" t="s">
        <v>1376</v>
      </c>
      <c r="O356" s="12" t="s">
        <v>1420</v>
      </c>
      <c r="P356" s="31">
        <v>3500</v>
      </c>
      <c r="Q356" s="10"/>
      <c r="R356" s="10"/>
      <c r="S356" s="230" t="s">
        <v>1421</v>
      </c>
      <c r="T356" s="26" t="s">
        <v>1421</v>
      </c>
      <c r="U356" s="77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  <c r="AJ356" s="78"/>
      <c r="AK356" s="78"/>
      <c r="AL356" s="78"/>
      <c r="AM356" s="78"/>
      <c r="AN356" s="78"/>
      <c r="AO356" s="78"/>
      <c r="AP356" s="78"/>
      <c r="AQ356" s="78"/>
    </row>
    <row r="357" spans="1:43" ht="25.5" customHeight="1">
      <c r="A357" s="6" t="s">
        <v>1089</v>
      </c>
      <c r="B357" s="7">
        <v>2009</v>
      </c>
      <c r="C357" s="7">
        <f t="shared" si="6"/>
        <v>10</v>
      </c>
      <c r="D357" s="21">
        <v>40116</v>
      </c>
      <c r="E357" s="275" t="s">
        <v>1034</v>
      </c>
      <c r="F357" s="10" t="s">
        <v>1035</v>
      </c>
      <c r="G357" s="37" t="s">
        <v>1749</v>
      </c>
      <c r="H357" s="145">
        <v>18</v>
      </c>
      <c r="I357" s="108" t="s">
        <v>1750</v>
      </c>
      <c r="J357" s="95" t="s">
        <v>1184</v>
      </c>
      <c r="K357" s="95" t="s">
        <v>1184</v>
      </c>
      <c r="L357" s="95" t="s">
        <v>1036</v>
      </c>
      <c r="M357" s="95" t="s">
        <v>1375</v>
      </c>
      <c r="N357" s="95" t="s">
        <v>1376</v>
      </c>
      <c r="O357" s="95" t="s">
        <v>1602</v>
      </c>
      <c r="P357" s="13">
        <v>4000</v>
      </c>
      <c r="Q357" s="10"/>
      <c r="R357" s="10"/>
      <c r="S357" s="230" t="s">
        <v>1268</v>
      </c>
      <c r="T357" s="26" t="s">
        <v>1037</v>
      </c>
      <c r="U357" s="77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  <c r="AI357" s="78"/>
      <c r="AJ357" s="78"/>
      <c r="AK357" s="78"/>
      <c r="AL357" s="78"/>
      <c r="AM357" s="78"/>
      <c r="AN357" s="78"/>
      <c r="AO357" s="78"/>
      <c r="AP357" s="78"/>
      <c r="AQ357" s="78"/>
    </row>
    <row r="358" spans="1:43" ht="25.5" customHeight="1">
      <c r="A358" s="6" t="s">
        <v>1090</v>
      </c>
      <c r="B358" s="7">
        <v>2009</v>
      </c>
      <c r="C358" s="7">
        <f t="shared" si="6"/>
        <v>11</v>
      </c>
      <c r="D358" s="21">
        <v>40119</v>
      </c>
      <c r="E358" s="275">
        <v>3498</v>
      </c>
      <c r="F358" s="10" t="s">
        <v>781</v>
      </c>
      <c r="G358" s="37" t="s">
        <v>1749</v>
      </c>
      <c r="H358" s="145">
        <v>41</v>
      </c>
      <c r="I358" s="108" t="s">
        <v>1364</v>
      </c>
      <c r="J358" s="95" t="s">
        <v>1503</v>
      </c>
      <c r="K358" s="95" t="s">
        <v>1489</v>
      </c>
      <c r="L358" s="12" t="s">
        <v>1303</v>
      </c>
      <c r="M358" s="12" t="s">
        <v>1375</v>
      </c>
      <c r="N358" s="12" t="s">
        <v>1374</v>
      </c>
      <c r="O358" s="12" t="s">
        <v>1420</v>
      </c>
      <c r="P358" s="13">
        <v>3500</v>
      </c>
      <c r="Q358" s="10"/>
      <c r="R358" s="10"/>
      <c r="S358" s="230" t="s">
        <v>1421</v>
      </c>
      <c r="T358" s="96" t="s">
        <v>1421</v>
      </c>
      <c r="U358" s="77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78"/>
      <c r="AI358" s="78"/>
      <c r="AJ358" s="78"/>
      <c r="AK358" s="78"/>
      <c r="AL358" s="78"/>
      <c r="AM358" s="78"/>
      <c r="AN358" s="78"/>
      <c r="AO358" s="78"/>
      <c r="AP358" s="78"/>
      <c r="AQ358" s="78"/>
    </row>
    <row r="359" spans="1:43" ht="25.5" customHeight="1">
      <c r="A359" s="6" t="s">
        <v>1091</v>
      </c>
      <c r="B359" s="7">
        <v>2009</v>
      </c>
      <c r="C359" s="7">
        <f t="shared" si="6"/>
        <v>11</v>
      </c>
      <c r="D359" s="21">
        <v>40119</v>
      </c>
      <c r="E359" s="275" t="s">
        <v>782</v>
      </c>
      <c r="F359" s="29" t="s">
        <v>783</v>
      </c>
      <c r="G359" s="37" t="s">
        <v>1206</v>
      </c>
      <c r="H359" s="145">
        <v>15</v>
      </c>
      <c r="I359" s="108" t="s">
        <v>1750</v>
      </c>
      <c r="J359" s="95" t="s">
        <v>784</v>
      </c>
      <c r="K359" s="95" t="s">
        <v>1494</v>
      </c>
      <c r="L359" s="95" t="s">
        <v>785</v>
      </c>
      <c r="M359" s="12" t="s">
        <v>1487</v>
      </c>
      <c r="N359" s="95" t="s">
        <v>1376</v>
      </c>
      <c r="O359" s="95" t="s">
        <v>786</v>
      </c>
      <c r="P359" s="13">
        <v>1000</v>
      </c>
      <c r="Q359" s="11"/>
      <c r="R359" s="11"/>
      <c r="S359" s="230" t="s">
        <v>1222</v>
      </c>
      <c r="T359" s="96" t="s">
        <v>1222</v>
      </c>
      <c r="U359" s="77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  <c r="AJ359" s="78"/>
      <c r="AK359" s="78"/>
      <c r="AL359" s="78"/>
      <c r="AM359" s="78"/>
      <c r="AN359" s="78"/>
      <c r="AO359" s="78"/>
      <c r="AP359" s="78"/>
      <c r="AQ359" s="78"/>
    </row>
    <row r="360" spans="1:43" ht="25.5" customHeight="1">
      <c r="A360" s="6" t="s">
        <v>1092</v>
      </c>
      <c r="B360" s="7">
        <v>2009</v>
      </c>
      <c r="C360" s="7">
        <f t="shared" si="6"/>
        <v>11</v>
      </c>
      <c r="D360" s="21">
        <v>40120</v>
      </c>
      <c r="E360" s="275" t="s">
        <v>787</v>
      </c>
      <c r="F360" s="10" t="s">
        <v>788</v>
      </c>
      <c r="G360" s="37" t="s">
        <v>1206</v>
      </c>
      <c r="H360" s="145">
        <v>49</v>
      </c>
      <c r="I360" s="108" t="s">
        <v>1750</v>
      </c>
      <c r="J360" s="95" t="s">
        <v>1473</v>
      </c>
      <c r="K360" s="95" t="s">
        <v>1473</v>
      </c>
      <c r="L360" s="95" t="s">
        <v>1300</v>
      </c>
      <c r="M360" s="12" t="s">
        <v>1746</v>
      </c>
      <c r="N360" s="95" t="s">
        <v>1376</v>
      </c>
      <c r="O360" s="12" t="s">
        <v>1313</v>
      </c>
      <c r="P360" s="31">
        <v>3000</v>
      </c>
      <c r="Q360" s="10"/>
      <c r="R360" s="10"/>
      <c r="S360" s="230" t="s">
        <v>1268</v>
      </c>
      <c r="T360" s="96" t="s">
        <v>789</v>
      </c>
      <c r="U360" s="77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  <c r="AJ360" s="78"/>
      <c r="AK360" s="78"/>
      <c r="AL360" s="78"/>
      <c r="AM360" s="78"/>
      <c r="AN360" s="78"/>
      <c r="AO360" s="78"/>
      <c r="AP360" s="78"/>
      <c r="AQ360" s="78"/>
    </row>
    <row r="361" spans="1:43" ht="25.5" customHeight="1">
      <c r="A361" s="6" t="s">
        <v>1093</v>
      </c>
      <c r="B361" s="7">
        <v>2009</v>
      </c>
      <c r="C361" s="7">
        <f t="shared" si="6"/>
        <v>11</v>
      </c>
      <c r="D361" s="21">
        <v>40120</v>
      </c>
      <c r="E361" s="275" t="s">
        <v>790</v>
      </c>
      <c r="F361" s="10" t="s">
        <v>791</v>
      </c>
      <c r="G361" s="37" t="s">
        <v>1206</v>
      </c>
      <c r="H361" s="145">
        <v>44</v>
      </c>
      <c r="I361" s="108" t="s">
        <v>1750</v>
      </c>
      <c r="J361" s="95" t="s">
        <v>1473</v>
      </c>
      <c r="K361" s="95" t="s">
        <v>1473</v>
      </c>
      <c r="L361" s="95" t="s">
        <v>792</v>
      </c>
      <c r="M361" s="95" t="s">
        <v>1375</v>
      </c>
      <c r="N361" s="95" t="s">
        <v>1376</v>
      </c>
      <c r="O361" s="12" t="s">
        <v>1313</v>
      </c>
      <c r="P361" s="13">
        <v>3000</v>
      </c>
      <c r="Q361" s="10"/>
      <c r="R361" s="10"/>
      <c r="S361" s="230" t="s">
        <v>1527</v>
      </c>
      <c r="T361" s="96" t="s">
        <v>793</v>
      </c>
      <c r="U361" s="77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  <c r="AJ361" s="78"/>
      <c r="AK361" s="78"/>
      <c r="AL361" s="78"/>
      <c r="AM361" s="78"/>
      <c r="AN361" s="78"/>
      <c r="AO361" s="78"/>
      <c r="AP361" s="78"/>
      <c r="AQ361" s="78"/>
    </row>
    <row r="362" spans="1:43" ht="25.5" customHeight="1">
      <c r="A362" s="6" t="s">
        <v>1094</v>
      </c>
      <c r="B362" s="7">
        <v>2009</v>
      </c>
      <c r="C362" s="7">
        <f t="shared" si="6"/>
        <v>11</v>
      </c>
      <c r="D362" s="21">
        <v>40120</v>
      </c>
      <c r="E362" s="275" t="s">
        <v>794</v>
      </c>
      <c r="F362" s="10" t="s">
        <v>795</v>
      </c>
      <c r="G362" s="37" t="s">
        <v>1206</v>
      </c>
      <c r="H362" s="145">
        <v>62</v>
      </c>
      <c r="I362" s="108" t="s">
        <v>1750</v>
      </c>
      <c r="J362" s="95" t="s">
        <v>1473</v>
      </c>
      <c r="K362" s="95" t="s">
        <v>1473</v>
      </c>
      <c r="L362" s="12" t="s">
        <v>796</v>
      </c>
      <c r="M362" s="12" t="s">
        <v>1375</v>
      </c>
      <c r="N362" s="12" t="s">
        <v>1376</v>
      </c>
      <c r="O362" s="12" t="s">
        <v>1313</v>
      </c>
      <c r="P362" s="13">
        <v>5000</v>
      </c>
      <c r="Q362" s="10"/>
      <c r="R362" s="10"/>
      <c r="S362" s="230" t="s">
        <v>1268</v>
      </c>
      <c r="T362" s="96" t="s">
        <v>797</v>
      </c>
      <c r="U362" s="77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  <c r="AJ362" s="78"/>
      <c r="AK362" s="78"/>
      <c r="AL362" s="78"/>
      <c r="AM362" s="78"/>
      <c r="AN362" s="78"/>
      <c r="AO362" s="78"/>
      <c r="AP362" s="78"/>
      <c r="AQ362" s="78"/>
    </row>
    <row r="363" spans="1:43" ht="25.5" customHeight="1">
      <c r="A363" s="6" t="s">
        <v>1095</v>
      </c>
      <c r="B363" s="7">
        <v>2009</v>
      </c>
      <c r="C363" s="7">
        <f t="shared" si="6"/>
        <v>11</v>
      </c>
      <c r="D363" s="21">
        <v>40121</v>
      </c>
      <c r="E363" s="275" t="s">
        <v>562</v>
      </c>
      <c r="F363" s="10" t="s">
        <v>563</v>
      </c>
      <c r="G363" s="37" t="s">
        <v>1206</v>
      </c>
      <c r="H363" s="145">
        <v>77</v>
      </c>
      <c r="I363" s="108" t="s">
        <v>1750</v>
      </c>
      <c r="J363" s="95" t="s">
        <v>960</v>
      </c>
      <c r="K363" s="95" t="s">
        <v>1489</v>
      </c>
      <c r="L363" s="12" t="s">
        <v>1730</v>
      </c>
      <c r="M363" s="12" t="s">
        <v>1747</v>
      </c>
      <c r="N363" s="12" t="s">
        <v>1376</v>
      </c>
      <c r="O363" s="95" t="s">
        <v>1197</v>
      </c>
      <c r="P363" s="13">
        <v>1500</v>
      </c>
      <c r="Q363" s="10"/>
      <c r="R363" s="10"/>
      <c r="S363" s="230" t="s">
        <v>1222</v>
      </c>
      <c r="T363" s="96" t="s">
        <v>1222</v>
      </c>
      <c r="U363" s="77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  <c r="AJ363" s="78"/>
      <c r="AK363" s="78"/>
      <c r="AL363" s="78"/>
      <c r="AM363" s="78"/>
      <c r="AN363" s="78"/>
      <c r="AO363" s="78"/>
      <c r="AP363" s="78"/>
      <c r="AQ363" s="78"/>
    </row>
    <row r="364" spans="1:43" ht="25.5" customHeight="1">
      <c r="A364" s="6" t="s">
        <v>1096</v>
      </c>
      <c r="B364" s="7">
        <v>2009</v>
      </c>
      <c r="C364" s="7">
        <f t="shared" si="6"/>
        <v>11</v>
      </c>
      <c r="D364" s="21">
        <v>40121</v>
      </c>
      <c r="E364" s="275" t="s">
        <v>564</v>
      </c>
      <c r="F364" s="10" t="s">
        <v>565</v>
      </c>
      <c r="G364" s="37" t="s">
        <v>1206</v>
      </c>
      <c r="H364" s="145">
        <v>5</v>
      </c>
      <c r="I364" s="108" t="s">
        <v>1750</v>
      </c>
      <c r="J364" s="95" t="s">
        <v>1004</v>
      </c>
      <c r="K364" s="95" t="s">
        <v>1489</v>
      </c>
      <c r="L364" s="12" t="s">
        <v>908</v>
      </c>
      <c r="M364" s="12" t="s">
        <v>1373</v>
      </c>
      <c r="N364" s="12" t="s">
        <v>1376</v>
      </c>
      <c r="O364" s="12" t="s">
        <v>1604</v>
      </c>
      <c r="P364" s="13">
        <v>2000</v>
      </c>
      <c r="Q364" s="10"/>
      <c r="R364" s="10"/>
      <c r="S364" s="230" t="s">
        <v>1222</v>
      </c>
      <c r="T364" s="26" t="s">
        <v>1222</v>
      </c>
      <c r="U364" s="77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  <c r="AJ364" s="78"/>
      <c r="AK364" s="78"/>
      <c r="AL364" s="78"/>
      <c r="AM364" s="78"/>
      <c r="AN364" s="78"/>
      <c r="AO364" s="78"/>
      <c r="AP364" s="78"/>
      <c r="AQ364" s="78"/>
    </row>
    <row r="365" spans="1:43" ht="25.5" customHeight="1">
      <c r="A365" s="6" t="s">
        <v>1097</v>
      </c>
      <c r="B365" s="7">
        <v>2009</v>
      </c>
      <c r="C365" s="7">
        <f t="shared" si="6"/>
        <v>11</v>
      </c>
      <c r="D365" s="21">
        <v>40122</v>
      </c>
      <c r="E365" s="275" t="s">
        <v>44</v>
      </c>
      <c r="F365" s="29" t="s">
        <v>45</v>
      </c>
      <c r="G365" s="11" t="s">
        <v>1749</v>
      </c>
      <c r="H365" s="145">
        <v>36</v>
      </c>
      <c r="I365" s="108" t="s">
        <v>1750</v>
      </c>
      <c r="J365" s="95" t="s">
        <v>915</v>
      </c>
      <c r="K365" s="95" t="s">
        <v>1489</v>
      </c>
      <c r="L365" s="12" t="s">
        <v>915</v>
      </c>
      <c r="M365" s="12" t="s">
        <v>901</v>
      </c>
      <c r="N365" s="12" t="s">
        <v>1376</v>
      </c>
      <c r="O365" s="39" t="s">
        <v>46</v>
      </c>
      <c r="P365" s="13">
        <v>2500</v>
      </c>
      <c r="Q365" s="10"/>
      <c r="R365" s="10"/>
      <c r="S365" s="230" t="s">
        <v>1268</v>
      </c>
      <c r="T365" s="26" t="s">
        <v>47</v>
      </c>
      <c r="U365" s="77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  <c r="AJ365" s="78"/>
      <c r="AK365" s="78"/>
      <c r="AL365" s="78"/>
      <c r="AM365" s="78"/>
      <c r="AN365" s="78"/>
      <c r="AO365" s="78"/>
      <c r="AP365" s="78"/>
      <c r="AQ365" s="78"/>
    </row>
    <row r="366" spans="1:43" ht="25.5" customHeight="1">
      <c r="A366" s="6" t="s">
        <v>1098</v>
      </c>
      <c r="B366" s="7">
        <v>2009</v>
      </c>
      <c r="C366" s="7">
        <f t="shared" si="6"/>
        <v>11</v>
      </c>
      <c r="D366" s="21">
        <v>40122</v>
      </c>
      <c r="E366" s="275" t="s">
        <v>48</v>
      </c>
      <c r="F366" s="29" t="s">
        <v>49</v>
      </c>
      <c r="G366" s="11" t="s">
        <v>1749</v>
      </c>
      <c r="H366" s="145">
        <v>49</v>
      </c>
      <c r="I366" s="108" t="s">
        <v>1750</v>
      </c>
      <c r="J366" s="95" t="s">
        <v>1285</v>
      </c>
      <c r="K366" s="95" t="s">
        <v>1489</v>
      </c>
      <c r="L366" s="12" t="s">
        <v>1284</v>
      </c>
      <c r="M366" s="12" t="s">
        <v>1375</v>
      </c>
      <c r="N366" s="12" t="s">
        <v>1376</v>
      </c>
      <c r="O366" s="12" t="s">
        <v>1604</v>
      </c>
      <c r="P366" s="13">
        <v>3000</v>
      </c>
      <c r="Q366" s="10"/>
      <c r="R366" s="10"/>
      <c r="S366" s="230" t="s">
        <v>1268</v>
      </c>
      <c r="T366" s="26" t="s">
        <v>700</v>
      </c>
      <c r="U366" s="77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  <c r="AJ366" s="78"/>
      <c r="AK366" s="78"/>
      <c r="AL366" s="78"/>
      <c r="AM366" s="78"/>
      <c r="AN366" s="78"/>
      <c r="AO366" s="78"/>
      <c r="AP366" s="78"/>
      <c r="AQ366" s="78"/>
    </row>
    <row r="367" spans="1:43" ht="25.5" customHeight="1">
      <c r="A367" s="6" t="s">
        <v>1099</v>
      </c>
      <c r="B367" s="7">
        <v>2009</v>
      </c>
      <c r="C367" s="7">
        <f t="shared" si="6"/>
        <v>11</v>
      </c>
      <c r="D367" s="8">
        <v>40123</v>
      </c>
      <c r="E367" s="275" t="s">
        <v>1651</v>
      </c>
      <c r="F367" s="29" t="s">
        <v>1652</v>
      </c>
      <c r="G367" s="37" t="s">
        <v>1206</v>
      </c>
      <c r="H367" s="145">
        <v>27</v>
      </c>
      <c r="I367" s="108" t="s">
        <v>1364</v>
      </c>
      <c r="J367" s="95" t="s">
        <v>1653</v>
      </c>
      <c r="K367" s="95" t="s">
        <v>1654</v>
      </c>
      <c r="L367" s="12" t="s">
        <v>1653</v>
      </c>
      <c r="M367" s="12" t="s">
        <v>1747</v>
      </c>
      <c r="N367" s="12" t="s">
        <v>1376</v>
      </c>
      <c r="O367" s="12" t="s">
        <v>1420</v>
      </c>
      <c r="P367" s="13">
        <v>2000</v>
      </c>
      <c r="Q367" s="10"/>
      <c r="R367" s="10"/>
      <c r="S367" s="230" t="s">
        <v>1421</v>
      </c>
      <c r="T367" s="96" t="s">
        <v>1421</v>
      </c>
      <c r="U367" s="77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  <c r="AI367" s="78"/>
      <c r="AJ367" s="78"/>
      <c r="AK367" s="78"/>
      <c r="AL367" s="78"/>
      <c r="AM367" s="78"/>
      <c r="AN367" s="78"/>
      <c r="AO367" s="78"/>
      <c r="AP367" s="78"/>
      <c r="AQ367" s="78"/>
    </row>
    <row r="368" spans="1:43" ht="25.5" customHeight="1">
      <c r="A368" s="6" t="s">
        <v>1100</v>
      </c>
      <c r="B368" s="7">
        <v>2009</v>
      </c>
      <c r="C368" s="7">
        <f t="shared" si="6"/>
        <v>11</v>
      </c>
      <c r="D368" s="21">
        <v>40123</v>
      </c>
      <c r="E368" s="275" t="s">
        <v>1655</v>
      </c>
      <c r="F368" s="29" t="s">
        <v>1656</v>
      </c>
      <c r="G368" s="11" t="s">
        <v>1749</v>
      </c>
      <c r="H368" s="145">
        <v>47</v>
      </c>
      <c r="I368" s="108" t="s">
        <v>1364</v>
      </c>
      <c r="J368" s="95" t="s">
        <v>1345</v>
      </c>
      <c r="K368" s="95" t="s">
        <v>1345</v>
      </c>
      <c r="L368" s="12" t="s">
        <v>1315</v>
      </c>
      <c r="M368" s="12" t="s">
        <v>1615</v>
      </c>
      <c r="N368" s="12" t="s">
        <v>1374</v>
      </c>
      <c r="O368" s="12" t="s">
        <v>1420</v>
      </c>
      <c r="P368" s="13">
        <v>3500</v>
      </c>
      <c r="Q368" s="10"/>
      <c r="R368" s="10"/>
      <c r="S368" s="230" t="s">
        <v>1421</v>
      </c>
      <c r="T368" s="96" t="s">
        <v>1421</v>
      </c>
      <c r="U368" s="77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  <c r="AJ368" s="78"/>
      <c r="AK368" s="78"/>
      <c r="AL368" s="78"/>
      <c r="AM368" s="78"/>
      <c r="AN368" s="78"/>
      <c r="AO368" s="78"/>
      <c r="AP368" s="78"/>
      <c r="AQ368" s="78"/>
    </row>
    <row r="369" spans="1:43" ht="25.5" customHeight="1">
      <c r="A369" s="6" t="s">
        <v>1101</v>
      </c>
      <c r="B369" s="7">
        <v>2009</v>
      </c>
      <c r="C369" s="7">
        <f t="shared" si="6"/>
        <v>11</v>
      </c>
      <c r="D369" s="8">
        <v>40123</v>
      </c>
      <c r="E369" s="275" t="s">
        <v>1657</v>
      </c>
      <c r="F369" s="29" t="s">
        <v>1658</v>
      </c>
      <c r="G369" s="37" t="s">
        <v>1749</v>
      </c>
      <c r="H369" s="145">
        <v>38</v>
      </c>
      <c r="I369" s="108" t="s">
        <v>1750</v>
      </c>
      <c r="J369" s="95" t="s">
        <v>1758</v>
      </c>
      <c r="K369" s="95" t="s">
        <v>1489</v>
      </c>
      <c r="L369" s="12" t="s">
        <v>1758</v>
      </c>
      <c r="M369" s="12" t="s">
        <v>1487</v>
      </c>
      <c r="N369" s="12" t="s">
        <v>1376</v>
      </c>
      <c r="O369" s="12" t="s">
        <v>1659</v>
      </c>
      <c r="P369" s="22">
        <v>2000</v>
      </c>
      <c r="Q369" s="10"/>
      <c r="R369" s="10"/>
      <c r="S369" s="230" t="s">
        <v>1268</v>
      </c>
      <c r="T369" s="96" t="s">
        <v>624</v>
      </c>
      <c r="U369" s="77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  <c r="AJ369" s="78"/>
      <c r="AK369" s="78"/>
      <c r="AL369" s="78"/>
      <c r="AM369" s="78"/>
      <c r="AN369" s="78"/>
      <c r="AO369" s="78"/>
      <c r="AP369" s="78"/>
      <c r="AQ369" s="78"/>
    </row>
    <row r="370" spans="1:43" ht="25.5" customHeight="1">
      <c r="A370" s="6" t="s">
        <v>1102</v>
      </c>
      <c r="B370" s="7">
        <v>2009</v>
      </c>
      <c r="C370" s="7">
        <f t="shared" si="6"/>
        <v>11</v>
      </c>
      <c r="D370" s="21">
        <v>40123</v>
      </c>
      <c r="E370" s="275" t="s">
        <v>1669</v>
      </c>
      <c r="F370" s="29" t="s">
        <v>1670</v>
      </c>
      <c r="G370" s="37" t="s">
        <v>1749</v>
      </c>
      <c r="H370" s="145">
        <v>46</v>
      </c>
      <c r="I370" s="108" t="s">
        <v>1750</v>
      </c>
      <c r="J370" s="95" t="s">
        <v>1298</v>
      </c>
      <c r="K370" s="95" t="s">
        <v>1489</v>
      </c>
      <c r="L370" s="12" t="s">
        <v>1298</v>
      </c>
      <c r="M370" s="12" t="s">
        <v>1486</v>
      </c>
      <c r="N370" s="12" t="s">
        <v>1376</v>
      </c>
      <c r="O370" s="12" t="s">
        <v>893</v>
      </c>
      <c r="P370" s="13">
        <v>3000</v>
      </c>
      <c r="Q370" s="10"/>
      <c r="R370" s="10"/>
      <c r="S370" s="230" t="s">
        <v>1271</v>
      </c>
      <c r="T370" s="96" t="s">
        <v>1271</v>
      </c>
      <c r="U370" s="77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  <c r="AI370" s="78"/>
      <c r="AJ370" s="78"/>
      <c r="AK370" s="78"/>
      <c r="AL370" s="78"/>
      <c r="AM370" s="78"/>
      <c r="AN370" s="78"/>
      <c r="AO370" s="78"/>
      <c r="AP370" s="78"/>
      <c r="AQ370" s="78"/>
    </row>
    <row r="371" spans="1:43" ht="25.5" customHeight="1">
      <c r="A371" s="6" t="s">
        <v>1103</v>
      </c>
      <c r="B371" s="7">
        <v>2009</v>
      </c>
      <c r="C371" s="7">
        <f t="shared" si="6"/>
        <v>11</v>
      </c>
      <c r="D371" s="21">
        <v>40126</v>
      </c>
      <c r="E371" s="275" t="s">
        <v>480</v>
      </c>
      <c r="F371" s="29" t="s">
        <v>1671</v>
      </c>
      <c r="G371" s="37" t="s">
        <v>1206</v>
      </c>
      <c r="H371" s="145">
        <v>24</v>
      </c>
      <c r="I371" s="108" t="s">
        <v>1750</v>
      </c>
      <c r="J371" s="95" t="s">
        <v>1703</v>
      </c>
      <c r="K371" s="95" t="s">
        <v>1614</v>
      </c>
      <c r="L371" s="12" t="s">
        <v>482</v>
      </c>
      <c r="M371" s="12" t="s">
        <v>1487</v>
      </c>
      <c r="N371" s="12" t="s">
        <v>1376</v>
      </c>
      <c r="O371" s="12" t="s">
        <v>333</v>
      </c>
      <c r="P371" s="13">
        <v>1500</v>
      </c>
      <c r="Q371" s="10"/>
      <c r="R371" s="10"/>
      <c r="S371" s="230" t="s">
        <v>1222</v>
      </c>
      <c r="T371" s="96" t="s">
        <v>1222</v>
      </c>
      <c r="U371" s="77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  <c r="AI371" s="78"/>
      <c r="AJ371" s="78"/>
      <c r="AK371" s="78"/>
      <c r="AL371" s="78"/>
      <c r="AM371" s="78"/>
      <c r="AN371" s="78"/>
      <c r="AO371" s="78"/>
      <c r="AP371" s="78"/>
      <c r="AQ371" s="78"/>
    </row>
    <row r="372" spans="1:43" ht="25.5" customHeight="1">
      <c r="A372" s="6" t="s">
        <v>1104</v>
      </c>
      <c r="B372" s="7">
        <v>2009</v>
      </c>
      <c r="C372" s="7">
        <f t="shared" si="6"/>
        <v>11</v>
      </c>
      <c r="D372" s="21">
        <v>40127</v>
      </c>
      <c r="E372" s="275" t="s">
        <v>1327</v>
      </c>
      <c r="F372" s="29" t="s">
        <v>1328</v>
      </c>
      <c r="G372" s="37" t="s">
        <v>1749</v>
      </c>
      <c r="H372" s="145">
        <v>60</v>
      </c>
      <c r="I372" s="108" t="s">
        <v>1364</v>
      </c>
      <c r="J372" s="95" t="s">
        <v>912</v>
      </c>
      <c r="K372" s="95" t="s">
        <v>916</v>
      </c>
      <c r="L372" s="12" t="s">
        <v>1329</v>
      </c>
      <c r="M372" s="12" t="s">
        <v>1615</v>
      </c>
      <c r="N372" s="12" t="s">
        <v>1376</v>
      </c>
      <c r="O372" s="12" t="s">
        <v>1420</v>
      </c>
      <c r="P372" s="13">
        <v>3500</v>
      </c>
      <c r="Q372" s="10"/>
      <c r="R372" s="10"/>
      <c r="S372" s="230" t="s">
        <v>1421</v>
      </c>
      <c r="T372" s="96" t="s">
        <v>1421</v>
      </c>
      <c r="U372" s="77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  <c r="AJ372" s="78"/>
      <c r="AK372" s="78"/>
      <c r="AL372" s="78"/>
      <c r="AM372" s="78"/>
      <c r="AN372" s="78"/>
      <c r="AO372" s="78"/>
      <c r="AP372" s="78"/>
      <c r="AQ372" s="78"/>
    </row>
    <row r="373" spans="1:43" ht="25.5" customHeight="1">
      <c r="A373" s="6" t="s">
        <v>1105</v>
      </c>
      <c r="B373" s="7">
        <v>2009</v>
      </c>
      <c r="C373" s="7">
        <f t="shared" si="6"/>
        <v>11</v>
      </c>
      <c r="D373" s="21">
        <v>40127</v>
      </c>
      <c r="E373" s="275" t="s">
        <v>1330</v>
      </c>
      <c r="F373" s="29" t="s">
        <v>1331</v>
      </c>
      <c r="G373" s="11" t="s">
        <v>1749</v>
      </c>
      <c r="H373" s="145">
        <v>30</v>
      </c>
      <c r="I373" s="108" t="s">
        <v>1750</v>
      </c>
      <c r="J373" s="205" t="s">
        <v>916</v>
      </c>
      <c r="K373" s="205" t="s">
        <v>916</v>
      </c>
      <c r="L373" s="101" t="s">
        <v>916</v>
      </c>
      <c r="M373" s="101" t="s">
        <v>1373</v>
      </c>
      <c r="N373" s="101" t="s">
        <v>1376</v>
      </c>
      <c r="O373" s="39" t="s">
        <v>1531</v>
      </c>
      <c r="P373" s="13">
        <v>5000</v>
      </c>
      <c r="Q373" s="10"/>
      <c r="R373" s="10"/>
      <c r="S373" s="230" t="s">
        <v>1268</v>
      </c>
      <c r="T373" s="96" t="s">
        <v>1332</v>
      </c>
      <c r="U373" s="77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  <c r="AJ373" s="78"/>
      <c r="AK373" s="78"/>
      <c r="AL373" s="78"/>
      <c r="AM373" s="78"/>
      <c r="AN373" s="78"/>
      <c r="AO373" s="78"/>
      <c r="AP373" s="78"/>
      <c r="AQ373" s="78"/>
    </row>
    <row r="374" spans="1:43" ht="25.5" customHeight="1">
      <c r="A374" s="6" t="s">
        <v>1106</v>
      </c>
      <c r="B374" s="7">
        <v>2009</v>
      </c>
      <c r="C374" s="7">
        <f t="shared" si="6"/>
        <v>11</v>
      </c>
      <c r="D374" s="21">
        <v>40127</v>
      </c>
      <c r="E374" s="275" t="s">
        <v>1333</v>
      </c>
      <c r="F374" s="29" t="s">
        <v>1334</v>
      </c>
      <c r="G374" s="37" t="s">
        <v>1206</v>
      </c>
      <c r="H374" s="145">
        <v>70</v>
      </c>
      <c r="I374" s="108" t="s">
        <v>1364</v>
      </c>
      <c r="J374" s="95" t="s">
        <v>1429</v>
      </c>
      <c r="K374" s="95" t="s">
        <v>1429</v>
      </c>
      <c r="L374" s="12" t="s">
        <v>1335</v>
      </c>
      <c r="M374" s="12" t="s">
        <v>1615</v>
      </c>
      <c r="N374" s="12" t="s">
        <v>1376</v>
      </c>
      <c r="O374" s="12" t="s">
        <v>1420</v>
      </c>
      <c r="P374" s="13">
        <v>2500</v>
      </c>
      <c r="Q374" s="10"/>
      <c r="R374" s="10"/>
      <c r="S374" s="230" t="s">
        <v>1421</v>
      </c>
      <c r="T374" s="26" t="s">
        <v>1421</v>
      </c>
      <c r="U374" s="77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  <c r="AJ374" s="78"/>
      <c r="AK374" s="78"/>
      <c r="AL374" s="78"/>
      <c r="AM374" s="78"/>
      <c r="AN374" s="78"/>
      <c r="AO374" s="78"/>
      <c r="AP374" s="78"/>
      <c r="AQ374" s="78"/>
    </row>
    <row r="375" spans="1:43" ht="25.5" customHeight="1">
      <c r="A375" s="6" t="s">
        <v>1107</v>
      </c>
      <c r="B375" s="7">
        <v>2009</v>
      </c>
      <c r="C375" s="7">
        <f t="shared" si="6"/>
        <v>11</v>
      </c>
      <c r="D375" s="21">
        <v>40127</v>
      </c>
      <c r="E375" s="275" t="s">
        <v>1336</v>
      </c>
      <c r="F375" s="29" t="s">
        <v>1337</v>
      </c>
      <c r="G375" s="11" t="s">
        <v>1749</v>
      </c>
      <c r="H375" s="145">
        <v>41</v>
      </c>
      <c r="I375" s="108" t="s">
        <v>1750</v>
      </c>
      <c r="J375" s="95" t="s">
        <v>1757</v>
      </c>
      <c r="K375" s="95" t="s">
        <v>1489</v>
      </c>
      <c r="L375" s="12" t="s">
        <v>1757</v>
      </c>
      <c r="M375" s="12" t="s">
        <v>1375</v>
      </c>
      <c r="N375" s="12" t="s">
        <v>1376</v>
      </c>
      <c r="O375" s="12" t="s">
        <v>892</v>
      </c>
      <c r="P375" s="13">
        <v>17500</v>
      </c>
      <c r="Q375" s="10"/>
      <c r="R375" s="10"/>
      <c r="S375" s="230" t="s">
        <v>1268</v>
      </c>
      <c r="T375" s="96" t="s">
        <v>1338</v>
      </c>
      <c r="U375" s="77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  <c r="AI375" s="78"/>
      <c r="AJ375" s="78"/>
      <c r="AK375" s="78"/>
      <c r="AL375" s="78"/>
      <c r="AM375" s="78"/>
      <c r="AN375" s="78"/>
      <c r="AO375" s="78"/>
      <c r="AP375" s="78"/>
      <c r="AQ375" s="78"/>
    </row>
    <row r="376" spans="1:43" ht="25.5" customHeight="1">
      <c r="A376" s="6" t="s">
        <v>1108</v>
      </c>
      <c r="B376" s="7">
        <v>2009</v>
      </c>
      <c r="C376" s="7">
        <f t="shared" si="6"/>
        <v>11</v>
      </c>
      <c r="D376" s="21">
        <v>40127</v>
      </c>
      <c r="E376" s="275" t="s">
        <v>1339</v>
      </c>
      <c r="F376" s="29" t="s">
        <v>1340</v>
      </c>
      <c r="G376" s="11" t="s">
        <v>1749</v>
      </c>
      <c r="H376" s="145">
        <v>62</v>
      </c>
      <c r="I376" s="108" t="s">
        <v>1364</v>
      </c>
      <c r="J376" s="95" t="s">
        <v>1761</v>
      </c>
      <c r="K376" s="95" t="s">
        <v>1489</v>
      </c>
      <c r="L376" s="95" t="s">
        <v>1761</v>
      </c>
      <c r="M376" s="95" t="s">
        <v>1375</v>
      </c>
      <c r="N376" s="95" t="s">
        <v>1376</v>
      </c>
      <c r="O376" s="12" t="s">
        <v>1420</v>
      </c>
      <c r="P376" s="13">
        <v>2800</v>
      </c>
      <c r="Q376" s="10"/>
      <c r="R376" s="10"/>
      <c r="S376" s="230" t="s">
        <v>1421</v>
      </c>
      <c r="T376" s="26" t="s">
        <v>1421</v>
      </c>
      <c r="U376" s="77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  <c r="AJ376" s="78"/>
      <c r="AK376" s="78"/>
      <c r="AL376" s="78"/>
      <c r="AM376" s="78"/>
      <c r="AN376" s="78"/>
      <c r="AO376" s="78"/>
      <c r="AP376" s="78"/>
      <c r="AQ376" s="78"/>
    </row>
    <row r="377" spans="1:43" ht="25.5" customHeight="1">
      <c r="A377" s="6" t="s">
        <v>1109</v>
      </c>
      <c r="B377" s="7">
        <v>2009</v>
      </c>
      <c r="C377" s="7">
        <f t="shared" si="6"/>
        <v>11</v>
      </c>
      <c r="D377" s="21">
        <v>40129</v>
      </c>
      <c r="E377" s="275" t="s">
        <v>1127</v>
      </c>
      <c r="F377" s="29" t="s">
        <v>1128</v>
      </c>
      <c r="G377" s="37" t="s">
        <v>1749</v>
      </c>
      <c r="H377" s="145">
        <v>50</v>
      </c>
      <c r="I377" s="108" t="s">
        <v>1750</v>
      </c>
      <c r="J377" s="95" t="s">
        <v>1759</v>
      </c>
      <c r="K377" s="95" t="s">
        <v>1489</v>
      </c>
      <c r="L377" s="12" t="s">
        <v>545</v>
      </c>
      <c r="M377" s="12" t="s">
        <v>1375</v>
      </c>
      <c r="N377" s="12" t="s">
        <v>1376</v>
      </c>
      <c r="O377" s="12" t="s">
        <v>1197</v>
      </c>
      <c r="P377" s="13">
        <v>1000</v>
      </c>
      <c r="Q377" s="10"/>
      <c r="R377" s="10"/>
      <c r="S377" s="230" t="s">
        <v>1267</v>
      </c>
      <c r="T377" s="14" t="s">
        <v>1129</v>
      </c>
      <c r="U377" s="77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  <c r="AI377" s="78"/>
      <c r="AJ377" s="78"/>
      <c r="AK377" s="78"/>
      <c r="AL377" s="78"/>
      <c r="AM377" s="78"/>
      <c r="AN377" s="78"/>
      <c r="AO377" s="78"/>
      <c r="AP377" s="78"/>
      <c r="AQ377" s="78"/>
    </row>
    <row r="378" spans="1:43" ht="25.5" customHeight="1">
      <c r="A378" s="6" t="s">
        <v>1110</v>
      </c>
      <c r="B378" s="7">
        <v>2009</v>
      </c>
      <c r="C378" s="7">
        <f t="shared" si="6"/>
        <v>11</v>
      </c>
      <c r="D378" s="21">
        <v>40129</v>
      </c>
      <c r="E378" s="275" t="s">
        <v>1130</v>
      </c>
      <c r="F378" s="29" t="s">
        <v>1131</v>
      </c>
      <c r="G378" s="37" t="s">
        <v>1749</v>
      </c>
      <c r="H378" s="145">
        <v>54</v>
      </c>
      <c r="I378" s="108" t="s">
        <v>1364</v>
      </c>
      <c r="J378" s="95" t="s">
        <v>1184</v>
      </c>
      <c r="K378" s="95" t="s">
        <v>1184</v>
      </c>
      <c r="L378" s="12" t="s">
        <v>1291</v>
      </c>
      <c r="M378" s="12" t="s">
        <v>1615</v>
      </c>
      <c r="N378" s="12" t="s">
        <v>1376</v>
      </c>
      <c r="O378" s="12" t="s">
        <v>1420</v>
      </c>
      <c r="P378" s="13">
        <v>3200</v>
      </c>
      <c r="Q378" s="10"/>
      <c r="R378" s="10"/>
      <c r="S378" s="230" t="s">
        <v>1421</v>
      </c>
      <c r="T378" s="96" t="s">
        <v>1421</v>
      </c>
      <c r="U378" s="77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  <c r="AJ378" s="78"/>
      <c r="AK378" s="78"/>
      <c r="AL378" s="78"/>
      <c r="AM378" s="78"/>
      <c r="AN378" s="78"/>
      <c r="AO378" s="78"/>
      <c r="AP378" s="78"/>
      <c r="AQ378" s="78"/>
    </row>
    <row r="379" spans="1:43" ht="25.5" customHeight="1">
      <c r="A379" s="6" t="s">
        <v>1111</v>
      </c>
      <c r="B379" s="7">
        <v>2009</v>
      </c>
      <c r="C379" s="7">
        <f t="shared" si="6"/>
        <v>11</v>
      </c>
      <c r="D379" s="21">
        <v>40129</v>
      </c>
      <c r="E379" s="275" t="s">
        <v>1132</v>
      </c>
      <c r="F379" s="29" t="s">
        <v>1133</v>
      </c>
      <c r="G379" s="37" t="s">
        <v>1749</v>
      </c>
      <c r="H379" s="145">
        <v>65</v>
      </c>
      <c r="I379" s="108" t="s">
        <v>1364</v>
      </c>
      <c r="J379" s="95" t="s">
        <v>1184</v>
      </c>
      <c r="K379" s="95" t="s">
        <v>1184</v>
      </c>
      <c r="L379" s="12" t="s">
        <v>62</v>
      </c>
      <c r="M379" s="12" t="s">
        <v>1615</v>
      </c>
      <c r="N379" s="12" t="s">
        <v>1376</v>
      </c>
      <c r="O379" s="12" t="s">
        <v>1420</v>
      </c>
      <c r="P379" s="31">
        <v>3200</v>
      </c>
      <c r="Q379" s="10"/>
      <c r="R379" s="10"/>
      <c r="S379" s="230" t="s">
        <v>1421</v>
      </c>
      <c r="T379" s="14" t="s">
        <v>1421</v>
      </c>
      <c r="U379" s="77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  <c r="AI379" s="78"/>
      <c r="AJ379" s="78"/>
      <c r="AK379" s="78"/>
      <c r="AL379" s="78"/>
      <c r="AM379" s="78"/>
      <c r="AN379" s="78"/>
      <c r="AO379" s="78"/>
      <c r="AP379" s="78"/>
      <c r="AQ379" s="78"/>
    </row>
    <row r="380" spans="1:43" ht="25.5" customHeight="1">
      <c r="A380" s="6" t="s">
        <v>1112</v>
      </c>
      <c r="B380" s="7">
        <v>2009</v>
      </c>
      <c r="C380" s="7">
        <f t="shared" si="6"/>
        <v>11</v>
      </c>
      <c r="D380" s="21">
        <v>40129</v>
      </c>
      <c r="E380" s="275" t="s">
        <v>1134</v>
      </c>
      <c r="F380" s="10" t="s">
        <v>1135</v>
      </c>
      <c r="G380" s="37" t="s">
        <v>1206</v>
      </c>
      <c r="H380" s="145">
        <v>30</v>
      </c>
      <c r="I380" s="108" t="s">
        <v>1364</v>
      </c>
      <c r="J380" s="95" t="s">
        <v>1757</v>
      </c>
      <c r="K380" s="95" t="s">
        <v>1489</v>
      </c>
      <c r="L380" s="95" t="s">
        <v>997</v>
      </c>
      <c r="M380" s="95" t="s">
        <v>1487</v>
      </c>
      <c r="N380" s="95" t="s">
        <v>1376</v>
      </c>
      <c r="O380" s="95" t="s">
        <v>1420</v>
      </c>
      <c r="P380" s="13">
        <v>3500</v>
      </c>
      <c r="Q380" s="10"/>
      <c r="R380" s="10"/>
      <c r="S380" s="230" t="s">
        <v>1421</v>
      </c>
      <c r="T380" s="26" t="s">
        <v>1421</v>
      </c>
      <c r="U380" s="77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  <c r="AJ380" s="78"/>
      <c r="AK380" s="78"/>
      <c r="AL380" s="78"/>
      <c r="AM380" s="78"/>
      <c r="AN380" s="78"/>
      <c r="AO380" s="78"/>
      <c r="AP380" s="78"/>
      <c r="AQ380" s="78"/>
    </row>
    <row r="381" spans="1:43" ht="25.5" customHeight="1">
      <c r="A381" s="6" t="s">
        <v>1113</v>
      </c>
      <c r="B381" s="7">
        <v>2009</v>
      </c>
      <c r="C381" s="7">
        <f t="shared" si="6"/>
        <v>11</v>
      </c>
      <c r="D381" s="21">
        <v>40129</v>
      </c>
      <c r="E381" s="275" t="s">
        <v>1142</v>
      </c>
      <c r="F381" s="10" t="s">
        <v>1143</v>
      </c>
      <c r="G381" s="37" t="s">
        <v>1206</v>
      </c>
      <c r="H381" s="145">
        <v>42</v>
      </c>
      <c r="I381" s="108" t="s">
        <v>1750</v>
      </c>
      <c r="J381" s="95" t="s">
        <v>909</v>
      </c>
      <c r="K381" s="95" t="s">
        <v>1489</v>
      </c>
      <c r="L381" s="12" t="s">
        <v>909</v>
      </c>
      <c r="M381" s="12" t="s">
        <v>1375</v>
      </c>
      <c r="N381" s="12" t="s">
        <v>1376</v>
      </c>
      <c r="O381" s="12" t="s">
        <v>1804</v>
      </c>
      <c r="P381" s="13">
        <v>17500</v>
      </c>
      <c r="Q381" s="10"/>
      <c r="R381" s="10"/>
      <c r="S381" s="230" t="s">
        <v>1268</v>
      </c>
      <c r="T381" s="96" t="s">
        <v>1144</v>
      </c>
      <c r="U381" s="77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  <c r="AJ381" s="78"/>
      <c r="AK381" s="78"/>
      <c r="AL381" s="78"/>
      <c r="AM381" s="78"/>
      <c r="AN381" s="78"/>
      <c r="AO381" s="78"/>
      <c r="AP381" s="78"/>
      <c r="AQ381" s="78"/>
    </row>
    <row r="382" spans="1:43" ht="25.5" customHeight="1">
      <c r="A382" s="6" t="s">
        <v>1114</v>
      </c>
      <c r="B382" s="7">
        <v>2009</v>
      </c>
      <c r="C382" s="7">
        <f t="shared" si="6"/>
        <v>11</v>
      </c>
      <c r="D382" s="21">
        <v>40129</v>
      </c>
      <c r="E382" s="275" t="s">
        <v>1145</v>
      </c>
      <c r="F382" s="29" t="s">
        <v>1146</v>
      </c>
      <c r="G382" s="37" t="s">
        <v>1749</v>
      </c>
      <c r="H382" s="145">
        <v>14</v>
      </c>
      <c r="I382" s="108" t="s">
        <v>1750</v>
      </c>
      <c r="J382" s="95" t="s">
        <v>1009</v>
      </c>
      <c r="K382" s="95" t="s">
        <v>1489</v>
      </c>
      <c r="L382" s="95" t="s">
        <v>1326</v>
      </c>
      <c r="M382" s="95" t="s">
        <v>1487</v>
      </c>
      <c r="N382" s="95" t="s">
        <v>1376</v>
      </c>
      <c r="O382" s="95" t="s">
        <v>1316</v>
      </c>
      <c r="P382" s="13">
        <v>5000</v>
      </c>
      <c r="Q382" s="11"/>
      <c r="R382" s="11"/>
      <c r="S382" s="230" t="s">
        <v>1268</v>
      </c>
      <c r="T382" s="96" t="s">
        <v>247</v>
      </c>
      <c r="U382" s="77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  <c r="AI382" s="78"/>
      <c r="AJ382" s="78"/>
      <c r="AK382" s="78"/>
      <c r="AL382" s="78"/>
      <c r="AM382" s="78"/>
      <c r="AN382" s="78"/>
      <c r="AO382" s="78"/>
      <c r="AP382" s="78"/>
      <c r="AQ382" s="78"/>
    </row>
    <row r="383" spans="1:43" ht="25.5" customHeight="1">
      <c r="A383" s="6" t="s">
        <v>1115</v>
      </c>
      <c r="B383" s="7">
        <v>2009</v>
      </c>
      <c r="C383" s="7">
        <f t="shared" si="6"/>
        <v>11</v>
      </c>
      <c r="D383" s="21">
        <v>40130</v>
      </c>
      <c r="E383" s="275" t="s">
        <v>799</v>
      </c>
      <c r="F383" s="10" t="s">
        <v>800</v>
      </c>
      <c r="G383" s="11" t="s">
        <v>1749</v>
      </c>
      <c r="H383" s="145">
        <v>6</v>
      </c>
      <c r="I383" s="108" t="s">
        <v>1750</v>
      </c>
      <c r="J383" s="95" t="s">
        <v>1753</v>
      </c>
      <c r="K383" s="95" t="s">
        <v>1489</v>
      </c>
      <c r="L383" s="95" t="s">
        <v>1526</v>
      </c>
      <c r="M383" s="95" t="s">
        <v>1373</v>
      </c>
      <c r="N383" s="95" t="s">
        <v>1376</v>
      </c>
      <c r="O383" s="12" t="s">
        <v>1316</v>
      </c>
      <c r="P383" s="31">
        <v>3000</v>
      </c>
      <c r="Q383" s="10"/>
      <c r="R383" s="10"/>
      <c r="S383" s="230" t="s">
        <v>1527</v>
      </c>
      <c r="T383" s="96" t="s">
        <v>1527</v>
      </c>
      <c r="U383" s="77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  <c r="AJ383" s="78"/>
      <c r="AK383" s="78"/>
      <c r="AL383" s="78"/>
      <c r="AM383" s="78"/>
      <c r="AN383" s="78"/>
      <c r="AO383" s="78"/>
      <c r="AP383" s="78"/>
      <c r="AQ383" s="78"/>
    </row>
    <row r="384" spans="1:43" ht="25.5" customHeight="1">
      <c r="A384" s="6" t="s">
        <v>1116</v>
      </c>
      <c r="B384" s="7">
        <v>2009</v>
      </c>
      <c r="C384" s="7">
        <f t="shared" si="6"/>
        <v>11</v>
      </c>
      <c r="D384" s="21">
        <v>40130</v>
      </c>
      <c r="E384" s="275" t="s">
        <v>801</v>
      </c>
      <c r="F384" s="10" t="s">
        <v>802</v>
      </c>
      <c r="G384" s="11" t="s">
        <v>1749</v>
      </c>
      <c r="H384" s="145">
        <v>77</v>
      </c>
      <c r="I384" s="108" t="s">
        <v>1364</v>
      </c>
      <c r="J384" s="95" t="s">
        <v>1755</v>
      </c>
      <c r="K384" s="95" t="s">
        <v>1489</v>
      </c>
      <c r="L384" s="95" t="s">
        <v>1755</v>
      </c>
      <c r="M384" s="95" t="s">
        <v>1373</v>
      </c>
      <c r="N384" s="95" t="s">
        <v>1376</v>
      </c>
      <c r="O384" s="12" t="s">
        <v>1420</v>
      </c>
      <c r="P384" s="13">
        <v>3400</v>
      </c>
      <c r="Q384" s="10"/>
      <c r="R384" s="10"/>
      <c r="S384" s="230" t="s">
        <v>1421</v>
      </c>
      <c r="T384" s="96" t="s">
        <v>1421</v>
      </c>
      <c r="U384" s="77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  <c r="AJ384" s="78"/>
      <c r="AK384" s="78"/>
      <c r="AL384" s="78"/>
      <c r="AM384" s="78"/>
      <c r="AN384" s="78"/>
      <c r="AO384" s="78"/>
      <c r="AP384" s="78"/>
      <c r="AQ384" s="78"/>
    </row>
    <row r="385" spans="1:43" ht="25.5" customHeight="1">
      <c r="A385" s="6" t="s">
        <v>1117</v>
      </c>
      <c r="B385" s="7">
        <v>2009</v>
      </c>
      <c r="C385" s="7">
        <f t="shared" si="6"/>
        <v>11</v>
      </c>
      <c r="D385" s="21">
        <v>40134</v>
      </c>
      <c r="E385" s="275" t="s">
        <v>484</v>
      </c>
      <c r="F385" s="102" t="s">
        <v>485</v>
      </c>
      <c r="G385" s="37" t="s">
        <v>1749</v>
      </c>
      <c r="H385" s="145">
        <v>51</v>
      </c>
      <c r="I385" s="108" t="s">
        <v>1364</v>
      </c>
      <c r="J385" s="95" t="s">
        <v>1419</v>
      </c>
      <c r="K385" s="95" t="s">
        <v>1007</v>
      </c>
      <c r="L385" s="12" t="s">
        <v>1419</v>
      </c>
      <c r="M385" s="12" t="s">
        <v>1615</v>
      </c>
      <c r="N385" s="12" t="s">
        <v>1376</v>
      </c>
      <c r="O385" s="12" t="s">
        <v>1420</v>
      </c>
      <c r="P385" s="13">
        <v>3300</v>
      </c>
      <c r="Q385" s="10"/>
      <c r="R385" s="10"/>
      <c r="S385" s="230" t="s">
        <v>1421</v>
      </c>
      <c r="T385" s="96" t="s">
        <v>1421</v>
      </c>
      <c r="U385" s="77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  <c r="AJ385" s="78"/>
      <c r="AK385" s="78"/>
      <c r="AL385" s="78"/>
      <c r="AM385" s="78"/>
      <c r="AN385" s="78"/>
      <c r="AO385" s="78"/>
      <c r="AP385" s="78"/>
      <c r="AQ385" s="78"/>
    </row>
    <row r="386" spans="1:43" ht="25.5" customHeight="1">
      <c r="A386" s="6" t="s">
        <v>1118</v>
      </c>
      <c r="B386" s="7">
        <v>2009</v>
      </c>
      <c r="C386" s="7">
        <f t="shared" si="6"/>
        <v>11</v>
      </c>
      <c r="D386" s="21">
        <v>40134</v>
      </c>
      <c r="E386" s="275" t="s">
        <v>486</v>
      </c>
      <c r="F386" s="10" t="s">
        <v>487</v>
      </c>
      <c r="G386" s="37" t="s">
        <v>1749</v>
      </c>
      <c r="H386" s="145">
        <v>62</v>
      </c>
      <c r="I386" s="108" t="s">
        <v>1750</v>
      </c>
      <c r="J386" s="95" t="s">
        <v>1318</v>
      </c>
      <c r="K386" s="95" t="s">
        <v>1489</v>
      </c>
      <c r="L386" s="12" t="s">
        <v>1318</v>
      </c>
      <c r="M386" s="12" t="s">
        <v>901</v>
      </c>
      <c r="N386" s="12" t="s">
        <v>1374</v>
      </c>
      <c r="O386" s="95" t="s">
        <v>488</v>
      </c>
      <c r="P386" s="13">
        <v>4000</v>
      </c>
      <c r="Q386" s="10"/>
      <c r="R386" s="10"/>
      <c r="S386" s="230" t="s">
        <v>1268</v>
      </c>
      <c r="T386" s="96" t="s">
        <v>489</v>
      </c>
      <c r="U386" s="77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  <c r="AJ386" s="78"/>
      <c r="AK386" s="78"/>
      <c r="AL386" s="78"/>
      <c r="AM386" s="78"/>
      <c r="AN386" s="78"/>
      <c r="AO386" s="78"/>
      <c r="AP386" s="78"/>
      <c r="AQ386" s="78"/>
    </row>
    <row r="387" spans="1:43" ht="25.5" customHeight="1">
      <c r="A387" s="6" t="s">
        <v>1119</v>
      </c>
      <c r="B387" s="7">
        <v>2009</v>
      </c>
      <c r="C387" s="7">
        <f t="shared" si="6"/>
        <v>11</v>
      </c>
      <c r="D387" s="21">
        <v>40134</v>
      </c>
      <c r="E387" s="275" t="s">
        <v>490</v>
      </c>
      <c r="F387" s="10" t="s">
        <v>491</v>
      </c>
      <c r="G387" s="37" t="s">
        <v>1749</v>
      </c>
      <c r="H387" s="145">
        <v>46</v>
      </c>
      <c r="I387" s="108" t="s">
        <v>1364</v>
      </c>
      <c r="J387" s="95" t="s">
        <v>1703</v>
      </c>
      <c r="K387" s="95" t="s">
        <v>1614</v>
      </c>
      <c r="L387" s="12" t="s">
        <v>492</v>
      </c>
      <c r="M387" s="12" t="s">
        <v>1373</v>
      </c>
      <c r="N387" s="12" t="s">
        <v>1376</v>
      </c>
      <c r="O387" s="12" t="s">
        <v>1420</v>
      </c>
      <c r="P387" s="13">
        <v>2500</v>
      </c>
      <c r="Q387" s="10"/>
      <c r="R387" s="10"/>
      <c r="S387" s="230" t="s">
        <v>1421</v>
      </c>
      <c r="T387" s="26" t="s">
        <v>1421</v>
      </c>
      <c r="U387" s="77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  <c r="AJ387" s="78"/>
      <c r="AK387" s="78"/>
      <c r="AL387" s="78"/>
      <c r="AM387" s="78"/>
      <c r="AN387" s="78"/>
      <c r="AO387" s="78"/>
      <c r="AP387" s="78"/>
      <c r="AQ387" s="78"/>
    </row>
    <row r="388" spans="1:43" ht="25.5" customHeight="1">
      <c r="A388" s="6" t="s">
        <v>1120</v>
      </c>
      <c r="B388" s="7">
        <v>2009</v>
      </c>
      <c r="C388" s="7">
        <f t="shared" si="6"/>
        <v>11</v>
      </c>
      <c r="D388" s="21">
        <v>40134</v>
      </c>
      <c r="E388" s="275" t="s">
        <v>493</v>
      </c>
      <c r="F388" s="29" t="s">
        <v>494</v>
      </c>
      <c r="G388" s="37" t="s">
        <v>1749</v>
      </c>
      <c r="H388" s="145">
        <v>43</v>
      </c>
      <c r="I388" s="108" t="s">
        <v>1750</v>
      </c>
      <c r="J388" s="95" t="s">
        <v>1363</v>
      </c>
      <c r="K388" s="95" t="s">
        <v>1363</v>
      </c>
      <c r="L388" s="12" t="s">
        <v>495</v>
      </c>
      <c r="M388" s="12" t="s">
        <v>1375</v>
      </c>
      <c r="N388" s="12" t="s">
        <v>1376</v>
      </c>
      <c r="O388" s="12" t="s">
        <v>496</v>
      </c>
      <c r="P388" s="13">
        <v>1500</v>
      </c>
      <c r="Q388" s="10"/>
      <c r="R388" s="10"/>
      <c r="S388" s="230" t="s">
        <v>1222</v>
      </c>
      <c r="T388" s="26" t="s">
        <v>1222</v>
      </c>
      <c r="U388" s="77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  <c r="AJ388" s="78"/>
      <c r="AK388" s="78"/>
      <c r="AL388" s="78"/>
      <c r="AM388" s="78"/>
      <c r="AN388" s="78"/>
      <c r="AO388" s="78"/>
      <c r="AP388" s="78"/>
      <c r="AQ388" s="78"/>
    </row>
    <row r="389" spans="1:43" ht="25.5" customHeight="1">
      <c r="A389" s="6" t="s">
        <v>1121</v>
      </c>
      <c r="B389" s="7">
        <v>2009</v>
      </c>
      <c r="C389" s="7">
        <f aca="true" t="shared" si="7" ref="C389:C434">IF(ISBLANK(D389),0,MONTH(D389))</f>
        <v>11</v>
      </c>
      <c r="D389" s="21">
        <v>40135</v>
      </c>
      <c r="E389" s="275">
        <v>3436</v>
      </c>
      <c r="F389" s="29" t="s">
        <v>200</v>
      </c>
      <c r="G389" s="11" t="s">
        <v>1749</v>
      </c>
      <c r="H389" s="145">
        <v>42</v>
      </c>
      <c r="I389" s="108" t="s">
        <v>1364</v>
      </c>
      <c r="J389" s="95" t="s">
        <v>960</v>
      </c>
      <c r="K389" s="95" t="s">
        <v>1489</v>
      </c>
      <c r="L389" s="12" t="s">
        <v>1312</v>
      </c>
      <c r="M389" s="12" t="s">
        <v>1375</v>
      </c>
      <c r="N389" s="12" t="s">
        <v>1376</v>
      </c>
      <c r="O389" s="12" t="s">
        <v>1420</v>
      </c>
      <c r="P389" s="13">
        <v>3200</v>
      </c>
      <c r="Q389" s="10"/>
      <c r="R389" s="10"/>
      <c r="S389" s="230" t="s">
        <v>1421</v>
      </c>
      <c r="T389" s="26" t="s">
        <v>1421</v>
      </c>
      <c r="U389" s="77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  <c r="AJ389" s="78"/>
      <c r="AK389" s="78"/>
      <c r="AL389" s="78"/>
      <c r="AM389" s="78"/>
      <c r="AN389" s="78"/>
      <c r="AO389" s="78"/>
      <c r="AP389" s="78"/>
      <c r="AQ389" s="78"/>
    </row>
    <row r="390" spans="1:43" ht="25.5" customHeight="1">
      <c r="A390" s="6" t="s">
        <v>1122</v>
      </c>
      <c r="B390" s="7">
        <v>2009</v>
      </c>
      <c r="C390" s="7">
        <f t="shared" si="7"/>
        <v>11</v>
      </c>
      <c r="D390" s="8">
        <v>40136</v>
      </c>
      <c r="E390" s="275" t="s">
        <v>201</v>
      </c>
      <c r="F390" s="29" t="s">
        <v>202</v>
      </c>
      <c r="G390" s="37" t="s">
        <v>1749</v>
      </c>
      <c r="H390" s="145">
        <v>46</v>
      </c>
      <c r="I390" s="108" t="s">
        <v>1750</v>
      </c>
      <c r="J390" s="95" t="s">
        <v>1341</v>
      </c>
      <c r="K390" s="95" t="s">
        <v>1429</v>
      </c>
      <c r="L390" s="12" t="s">
        <v>1739</v>
      </c>
      <c r="M390" s="12" t="s">
        <v>1615</v>
      </c>
      <c r="N390" s="12" t="s">
        <v>1376</v>
      </c>
      <c r="O390" s="12" t="s">
        <v>203</v>
      </c>
      <c r="P390" s="13">
        <v>3000</v>
      </c>
      <c r="Q390" s="10"/>
      <c r="R390" s="10"/>
      <c r="S390" s="230" t="s">
        <v>1268</v>
      </c>
      <c r="T390" s="96" t="s">
        <v>204</v>
      </c>
      <c r="U390" s="77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  <c r="AJ390" s="78"/>
      <c r="AK390" s="78"/>
      <c r="AL390" s="78"/>
      <c r="AM390" s="78"/>
      <c r="AN390" s="78"/>
      <c r="AO390" s="78"/>
      <c r="AP390" s="78"/>
      <c r="AQ390" s="78"/>
    </row>
    <row r="391" spans="1:43" ht="25.5" customHeight="1">
      <c r="A391" s="6" t="s">
        <v>1123</v>
      </c>
      <c r="B391" s="7">
        <v>2009</v>
      </c>
      <c r="C391" s="7">
        <f t="shared" si="7"/>
        <v>11</v>
      </c>
      <c r="D391" s="21">
        <v>40136</v>
      </c>
      <c r="E391" s="275" t="s">
        <v>205</v>
      </c>
      <c r="F391" s="29" t="s">
        <v>206</v>
      </c>
      <c r="G391" s="11" t="s">
        <v>1206</v>
      </c>
      <c r="H391" s="145">
        <v>39</v>
      </c>
      <c r="I391" s="108" t="s">
        <v>1750</v>
      </c>
      <c r="J391" s="95" t="s">
        <v>1009</v>
      </c>
      <c r="K391" s="95" t="s">
        <v>1489</v>
      </c>
      <c r="L391" s="12" t="s">
        <v>1292</v>
      </c>
      <c r="M391" s="12" t="s">
        <v>1747</v>
      </c>
      <c r="N391" s="12" t="s">
        <v>1376</v>
      </c>
      <c r="O391" s="12" t="s">
        <v>1604</v>
      </c>
      <c r="P391" s="13">
        <v>3000</v>
      </c>
      <c r="Q391" s="10"/>
      <c r="R391" s="10"/>
      <c r="S391" s="230" t="s">
        <v>1268</v>
      </c>
      <c r="T391" s="96" t="s">
        <v>713</v>
      </c>
      <c r="U391" s="77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  <c r="AJ391" s="78"/>
      <c r="AK391" s="78"/>
      <c r="AL391" s="78"/>
      <c r="AM391" s="78"/>
      <c r="AN391" s="78"/>
      <c r="AO391" s="78"/>
      <c r="AP391" s="78"/>
      <c r="AQ391" s="78"/>
    </row>
    <row r="392" spans="1:43" ht="25.5" customHeight="1">
      <c r="A392" s="6" t="s">
        <v>1124</v>
      </c>
      <c r="B392" s="7">
        <v>2009</v>
      </c>
      <c r="C392" s="7">
        <f t="shared" si="7"/>
        <v>11</v>
      </c>
      <c r="D392" s="8">
        <v>40140</v>
      </c>
      <c r="E392" s="275" t="s">
        <v>1732</v>
      </c>
      <c r="F392" s="29" t="s">
        <v>1733</v>
      </c>
      <c r="G392" s="37" t="s">
        <v>1206</v>
      </c>
      <c r="H392" s="145">
        <v>64</v>
      </c>
      <c r="I392" s="108" t="s">
        <v>1750</v>
      </c>
      <c r="J392" s="95" t="s">
        <v>1004</v>
      </c>
      <c r="K392" s="95" t="s">
        <v>1489</v>
      </c>
      <c r="L392" s="12" t="s">
        <v>1605</v>
      </c>
      <c r="M392" s="12" t="s">
        <v>1375</v>
      </c>
      <c r="N392" s="12" t="s">
        <v>1376</v>
      </c>
      <c r="O392" s="12" t="s">
        <v>1342</v>
      </c>
      <c r="P392" s="22">
        <v>3000</v>
      </c>
      <c r="Q392" s="10"/>
      <c r="R392" s="10"/>
      <c r="S392" s="230" t="s">
        <v>1270</v>
      </c>
      <c r="T392" s="96" t="s">
        <v>271</v>
      </c>
      <c r="U392" s="77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  <c r="AJ392" s="78"/>
      <c r="AK392" s="78"/>
      <c r="AL392" s="78"/>
      <c r="AM392" s="78"/>
      <c r="AN392" s="78"/>
      <c r="AO392" s="78"/>
      <c r="AP392" s="78"/>
      <c r="AQ392" s="78"/>
    </row>
    <row r="393" spans="1:43" ht="25.5" customHeight="1">
      <c r="A393" s="6" t="s">
        <v>1125</v>
      </c>
      <c r="B393" s="7">
        <v>2009</v>
      </c>
      <c r="C393" s="7">
        <f t="shared" si="7"/>
        <v>11</v>
      </c>
      <c r="D393" s="21">
        <v>40141</v>
      </c>
      <c r="E393" s="275" t="s">
        <v>1370</v>
      </c>
      <c r="F393" s="29" t="s">
        <v>1371</v>
      </c>
      <c r="G393" s="37" t="s">
        <v>1749</v>
      </c>
      <c r="H393" s="145">
        <v>24</v>
      </c>
      <c r="I393" s="108" t="s">
        <v>1750</v>
      </c>
      <c r="J393" s="95" t="s">
        <v>1203</v>
      </c>
      <c r="K393" s="95" t="s">
        <v>1754</v>
      </c>
      <c r="L393" s="12" t="s">
        <v>1203</v>
      </c>
      <c r="M393" s="12" t="s">
        <v>1375</v>
      </c>
      <c r="N393" s="12" t="s">
        <v>1376</v>
      </c>
      <c r="O393" s="12" t="s">
        <v>893</v>
      </c>
      <c r="P393" s="13">
        <v>5000</v>
      </c>
      <c r="Q393" s="10"/>
      <c r="R393" s="10"/>
      <c r="S393" s="230" t="s">
        <v>1268</v>
      </c>
      <c r="T393" s="96" t="s">
        <v>1372</v>
      </c>
      <c r="U393" s="77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  <c r="AJ393" s="78"/>
      <c r="AK393" s="78"/>
      <c r="AL393" s="78"/>
      <c r="AM393" s="78"/>
      <c r="AN393" s="78"/>
      <c r="AO393" s="78"/>
      <c r="AP393" s="78"/>
      <c r="AQ393" s="78"/>
    </row>
    <row r="394" spans="1:43" ht="25.5" customHeight="1">
      <c r="A394" s="6" t="s">
        <v>1126</v>
      </c>
      <c r="B394" s="7">
        <v>2009</v>
      </c>
      <c r="C394" s="7">
        <f t="shared" si="7"/>
        <v>11</v>
      </c>
      <c r="D394" s="21">
        <v>40143</v>
      </c>
      <c r="E394" s="275" t="s">
        <v>1136</v>
      </c>
      <c r="F394" s="29" t="s">
        <v>1137</v>
      </c>
      <c r="G394" s="37" t="s">
        <v>1749</v>
      </c>
      <c r="H394" s="145">
        <v>81</v>
      </c>
      <c r="I394" s="108" t="s">
        <v>1364</v>
      </c>
      <c r="J394" s="95" t="s">
        <v>1760</v>
      </c>
      <c r="K394" s="95" t="s">
        <v>1489</v>
      </c>
      <c r="L394" s="12" t="s">
        <v>1760</v>
      </c>
      <c r="M394" s="12" t="s">
        <v>1375</v>
      </c>
      <c r="N394" s="12" t="s">
        <v>1376</v>
      </c>
      <c r="O394" s="12" t="s">
        <v>1420</v>
      </c>
      <c r="P394" s="13">
        <v>3200</v>
      </c>
      <c r="Q394" s="10"/>
      <c r="R394" s="10"/>
      <c r="S394" s="230" t="s">
        <v>1421</v>
      </c>
      <c r="T394" s="96" t="s">
        <v>1421</v>
      </c>
      <c r="U394" s="77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  <c r="AJ394" s="78"/>
      <c r="AK394" s="78"/>
      <c r="AL394" s="78"/>
      <c r="AM394" s="78"/>
      <c r="AN394" s="78"/>
      <c r="AO394" s="78"/>
      <c r="AP394" s="78"/>
      <c r="AQ394" s="78"/>
    </row>
    <row r="395" spans="1:43" ht="25.5" customHeight="1">
      <c r="A395" s="6" t="s">
        <v>1147</v>
      </c>
      <c r="B395" s="7">
        <v>2009</v>
      </c>
      <c r="C395" s="7">
        <f t="shared" si="7"/>
        <v>11</v>
      </c>
      <c r="D395" s="21">
        <v>40144</v>
      </c>
      <c r="E395" s="275" t="s">
        <v>1138</v>
      </c>
      <c r="F395" s="29" t="s">
        <v>1139</v>
      </c>
      <c r="G395" s="37" t="s">
        <v>1749</v>
      </c>
      <c r="H395" s="145">
        <v>24</v>
      </c>
      <c r="I395" s="108" t="s">
        <v>1750</v>
      </c>
      <c r="J395" s="95" t="s">
        <v>1007</v>
      </c>
      <c r="K395" s="95" t="s">
        <v>1007</v>
      </c>
      <c r="L395" s="12" t="s">
        <v>1419</v>
      </c>
      <c r="M395" s="12" t="s">
        <v>1375</v>
      </c>
      <c r="N395" s="12" t="s">
        <v>1376</v>
      </c>
      <c r="O395" s="12" t="s">
        <v>1141</v>
      </c>
      <c r="P395" s="13">
        <v>17500</v>
      </c>
      <c r="Q395" s="10"/>
      <c r="R395" s="10"/>
      <c r="S395" s="230" t="s">
        <v>1297</v>
      </c>
      <c r="T395" s="96" t="s">
        <v>1140</v>
      </c>
      <c r="U395" s="77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  <c r="AJ395" s="78"/>
      <c r="AK395" s="78"/>
      <c r="AL395" s="78"/>
      <c r="AM395" s="78"/>
      <c r="AN395" s="78"/>
      <c r="AO395" s="78"/>
      <c r="AP395" s="78"/>
      <c r="AQ395" s="78"/>
    </row>
    <row r="396" spans="1:43" ht="25.5" customHeight="1">
      <c r="A396" s="6" t="s">
        <v>1148</v>
      </c>
      <c r="B396" s="7">
        <v>2009</v>
      </c>
      <c r="C396" s="7">
        <f t="shared" si="7"/>
        <v>11</v>
      </c>
      <c r="D396" s="21">
        <v>40147</v>
      </c>
      <c r="E396" s="275" t="s">
        <v>762</v>
      </c>
      <c r="F396" s="29" t="s">
        <v>763</v>
      </c>
      <c r="G396" s="37" t="s">
        <v>1749</v>
      </c>
      <c r="H396" s="145">
        <v>25</v>
      </c>
      <c r="I396" s="108" t="s">
        <v>1750</v>
      </c>
      <c r="J396" s="205" t="s">
        <v>764</v>
      </c>
      <c r="K396" s="205" t="s">
        <v>1411</v>
      </c>
      <c r="L396" s="101" t="s">
        <v>765</v>
      </c>
      <c r="M396" s="101" t="s">
        <v>1487</v>
      </c>
      <c r="N396" s="101" t="s">
        <v>1376</v>
      </c>
      <c r="O396" s="12" t="s">
        <v>766</v>
      </c>
      <c r="P396" s="13">
        <v>17500</v>
      </c>
      <c r="Q396" s="10"/>
      <c r="R396" s="10"/>
      <c r="S396" s="230" t="s">
        <v>1297</v>
      </c>
      <c r="T396" s="96" t="s">
        <v>621</v>
      </c>
      <c r="U396" s="77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  <c r="AJ396" s="78"/>
      <c r="AK396" s="78"/>
      <c r="AL396" s="78"/>
      <c r="AM396" s="78"/>
      <c r="AN396" s="78"/>
      <c r="AO396" s="78"/>
      <c r="AP396" s="78"/>
      <c r="AQ396" s="78"/>
    </row>
    <row r="397" spans="1:43" ht="25.5" customHeight="1">
      <c r="A397" s="6" t="s">
        <v>1149</v>
      </c>
      <c r="B397" s="7">
        <v>2009</v>
      </c>
      <c r="C397" s="7">
        <f t="shared" si="7"/>
        <v>11</v>
      </c>
      <c r="D397" s="21">
        <v>40147</v>
      </c>
      <c r="E397" s="275" t="s">
        <v>767</v>
      </c>
      <c r="F397" s="29" t="s">
        <v>768</v>
      </c>
      <c r="G397" s="37" t="s">
        <v>1749</v>
      </c>
      <c r="H397" s="145">
        <v>20</v>
      </c>
      <c r="I397" s="108" t="s">
        <v>1750</v>
      </c>
      <c r="J397" s="95" t="s">
        <v>1753</v>
      </c>
      <c r="K397" s="95" t="s">
        <v>1489</v>
      </c>
      <c r="L397" s="12" t="s">
        <v>905</v>
      </c>
      <c r="M397" s="12" t="s">
        <v>1487</v>
      </c>
      <c r="N397" s="12" t="s">
        <v>1376</v>
      </c>
      <c r="O397" s="12" t="s">
        <v>1293</v>
      </c>
      <c r="P397" s="13">
        <v>17500</v>
      </c>
      <c r="Q397" s="10"/>
      <c r="R397" s="10"/>
      <c r="S397" s="230" t="s">
        <v>1297</v>
      </c>
      <c r="T397" s="26" t="s">
        <v>769</v>
      </c>
      <c r="U397" s="77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  <c r="AJ397" s="78"/>
      <c r="AK397" s="78"/>
      <c r="AL397" s="78"/>
      <c r="AM397" s="78"/>
      <c r="AN397" s="78"/>
      <c r="AO397" s="78"/>
      <c r="AP397" s="78"/>
      <c r="AQ397" s="78"/>
    </row>
    <row r="398" spans="1:43" ht="25.5" customHeight="1">
      <c r="A398" s="6" t="s">
        <v>1150</v>
      </c>
      <c r="B398" s="7">
        <v>2009</v>
      </c>
      <c r="C398" s="7">
        <f t="shared" si="7"/>
        <v>12</v>
      </c>
      <c r="D398" s="21">
        <v>40148</v>
      </c>
      <c r="E398" s="275" t="s">
        <v>419</v>
      </c>
      <c r="F398" s="29" t="s">
        <v>420</v>
      </c>
      <c r="G398" s="37" t="s">
        <v>1206</v>
      </c>
      <c r="H398" s="145">
        <v>65</v>
      </c>
      <c r="I398" s="108" t="s">
        <v>1750</v>
      </c>
      <c r="J398" s="95" t="s">
        <v>915</v>
      </c>
      <c r="K398" s="95" t="s">
        <v>1489</v>
      </c>
      <c r="L398" s="12" t="s">
        <v>915</v>
      </c>
      <c r="M398" s="12" t="s">
        <v>1375</v>
      </c>
      <c r="N398" s="12" t="s">
        <v>1376</v>
      </c>
      <c r="O398" s="12" t="s">
        <v>1603</v>
      </c>
      <c r="P398" s="13">
        <v>5000</v>
      </c>
      <c r="Q398" s="10"/>
      <c r="R398" s="10"/>
      <c r="S398" s="230" t="s">
        <v>1320</v>
      </c>
      <c r="T398" s="96" t="s">
        <v>1320</v>
      </c>
      <c r="U398" s="77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  <c r="AJ398" s="78"/>
      <c r="AK398" s="78"/>
      <c r="AL398" s="78"/>
      <c r="AM398" s="78"/>
      <c r="AN398" s="78"/>
      <c r="AO398" s="78"/>
      <c r="AP398" s="78"/>
      <c r="AQ398" s="78"/>
    </row>
    <row r="399" spans="1:43" ht="25.5" customHeight="1">
      <c r="A399" s="6" t="s">
        <v>1151</v>
      </c>
      <c r="B399" s="7">
        <v>2009</v>
      </c>
      <c r="C399" s="7">
        <f t="shared" si="7"/>
        <v>12</v>
      </c>
      <c r="D399" s="21">
        <v>40148</v>
      </c>
      <c r="E399" s="275" t="s">
        <v>421</v>
      </c>
      <c r="F399" s="29" t="s">
        <v>422</v>
      </c>
      <c r="G399" s="11" t="s">
        <v>1749</v>
      </c>
      <c r="H399" s="145">
        <v>48</v>
      </c>
      <c r="I399" s="108" t="s">
        <v>1750</v>
      </c>
      <c r="J399" s="95" t="s">
        <v>1503</v>
      </c>
      <c r="K399" s="95" t="s">
        <v>1489</v>
      </c>
      <c r="L399" s="95" t="s">
        <v>1200</v>
      </c>
      <c r="M399" s="95" t="s">
        <v>1375</v>
      </c>
      <c r="N399" s="95" t="s">
        <v>1374</v>
      </c>
      <c r="O399" s="12" t="s">
        <v>892</v>
      </c>
      <c r="P399" s="13">
        <v>4000</v>
      </c>
      <c r="Q399" s="10"/>
      <c r="R399" s="10"/>
      <c r="S399" s="230" t="s">
        <v>1268</v>
      </c>
      <c r="T399" s="26" t="s">
        <v>423</v>
      </c>
      <c r="U399" s="77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  <c r="AJ399" s="78"/>
      <c r="AK399" s="78"/>
      <c r="AL399" s="78"/>
      <c r="AM399" s="78"/>
      <c r="AN399" s="78"/>
      <c r="AO399" s="78"/>
      <c r="AP399" s="78"/>
      <c r="AQ399" s="78"/>
    </row>
    <row r="400" spans="1:43" ht="25.5" customHeight="1">
      <c r="A400" s="6" t="s">
        <v>1152</v>
      </c>
      <c r="B400" s="7">
        <v>2009</v>
      </c>
      <c r="C400" s="7">
        <f t="shared" si="7"/>
        <v>12</v>
      </c>
      <c r="D400" s="21">
        <v>40150</v>
      </c>
      <c r="E400" s="275" t="s">
        <v>96</v>
      </c>
      <c r="F400" s="29" t="s">
        <v>97</v>
      </c>
      <c r="G400" s="11" t="s">
        <v>1206</v>
      </c>
      <c r="H400" s="145">
        <v>40</v>
      </c>
      <c r="I400" s="108" t="s">
        <v>1750</v>
      </c>
      <c r="J400" s="95" t="s">
        <v>1004</v>
      </c>
      <c r="K400" s="95" t="s">
        <v>1489</v>
      </c>
      <c r="L400" s="12" t="s">
        <v>1605</v>
      </c>
      <c r="M400" s="12" t="s">
        <v>1375</v>
      </c>
      <c r="N400" s="12" t="s">
        <v>1376</v>
      </c>
      <c r="O400" s="12" t="s">
        <v>617</v>
      </c>
      <c r="P400" s="13">
        <v>7000</v>
      </c>
      <c r="Q400" s="10"/>
      <c r="R400" s="10"/>
      <c r="S400" s="230" t="s">
        <v>1268</v>
      </c>
      <c r="T400" s="97" t="s">
        <v>258</v>
      </c>
      <c r="U400" s="94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  <c r="AJ400" s="78"/>
      <c r="AK400" s="78"/>
      <c r="AL400" s="78"/>
      <c r="AM400" s="78"/>
      <c r="AN400" s="78"/>
      <c r="AO400" s="78"/>
      <c r="AP400" s="78"/>
      <c r="AQ400" s="78"/>
    </row>
    <row r="401" spans="1:43" ht="25.5" customHeight="1">
      <c r="A401" s="6" t="s">
        <v>1153</v>
      </c>
      <c r="B401" s="7">
        <v>2009</v>
      </c>
      <c r="C401" s="7">
        <f t="shared" si="7"/>
        <v>12</v>
      </c>
      <c r="D401" s="21">
        <v>40151</v>
      </c>
      <c r="E401" s="275" t="s">
        <v>1590</v>
      </c>
      <c r="F401" s="29" t="s">
        <v>1591</v>
      </c>
      <c r="G401" s="11" t="s">
        <v>1749</v>
      </c>
      <c r="H401" s="145">
        <v>29</v>
      </c>
      <c r="I401" s="108" t="s">
        <v>1750</v>
      </c>
      <c r="J401" s="95" t="s">
        <v>1009</v>
      </c>
      <c r="K401" s="95" t="s">
        <v>1489</v>
      </c>
      <c r="L401" s="12" t="s">
        <v>907</v>
      </c>
      <c r="M401" s="12" t="s">
        <v>1373</v>
      </c>
      <c r="N401" s="12" t="s">
        <v>1376</v>
      </c>
      <c r="O401" s="12" t="s">
        <v>1197</v>
      </c>
      <c r="P401" s="13">
        <v>1500</v>
      </c>
      <c r="Q401" s="10"/>
      <c r="R401" s="10"/>
      <c r="S401" s="230" t="s">
        <v>1268</v>
      </c>
      <c r="T401" s="96" t="s">
        <v>1592</v>
      </c>
      <c r="U401" s="77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78"/>
      <c r="AI401" s="78"/>
      <c r="AJ401" s="78"/>
      <c r="AK401" s="78"/>
      <c r="AL401" s="78"/>
      <c r="AM401" s="78"/>
      <c r="AN401" s="78"/>
      <c r="AO401" s="78"/>
      <c r="AP401" s="78"/>
      <c r="AQ401" s="78"/>
    </row>
    <row r="402" spans="1:43" ht="25.5" customHeight="1">
      <c r="A402" s="6" t="s">
        <v>1154</v>
      </c>
      <c r="B402" s="7">
        <v>2009</v>
      </c>
      <c r="C402" s="7">
        <f t="shared" si="7"/>
        <v>12</v>
      </c>
      <c r="D402" s="21">
        <v>40151</v>
      </c>
      <c r="E402" s="275" t="s">
        <v>1593</v>
      </c>
      <c r="F402" s="29" t="s">
        <v>1594</v>
      </c>
      <c r="G402" s="37" t="s">
        <v>1749</v>
      </c>
      <c r="H402" s="145">
        <v>42</v>
      </c>
      <c r="I402" s="108" t="s">
        <v>1364</v>
      </c>
      <c r="J402" s="95" t="s">
        <v>1007</v>
      </c>
      <c r="K402" s="95" t="s">
        <v>1007</v>
      </c>
      <c r="L402" s="12" t="s">
        <v>1344</v>
      </c>
      <c r="M402" s="12" t="s">
        <v>1375</v>
      </c>
      <c r="N402" s="12" t="s">
        <v>1376</v>
      </c>
      <c r="O402" s="12" t="s">
        <v>1420</v>
      </c>
      <c r="P402" s="31">
        <v>3500</v>
      </c>
      <c r="Q402" s="10"/>
      <c r="R402" s="10"/>
      <c r="S402" s="230" t="s">
        <v>1421</v>
      </c>
      <c r="T402" s="26" t="s">
        <v>1421</v>
      </c>
      <c r="U402" s="77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  <c r="AI402" s="78"/>
      <c r="AJ402" s="78"/>
      <c r="AK402" s="78"/>
      <c r="AL402" s="78"/>
      <c r="AM402" s="78"/>
      <c r="AN402" s="78"/>
      <c r="AO402" s="78"/>
      <c r="AP402" s="78"/>
      <c r="AQ402" s="78"/>
    </row>
    <row r="403" spans="1:43" ht="25.5" customHeight="1">
      <c r="A403" s="6" t="s">
        <v>1155</v>
      </c>
      <c r="B403" s="7">
        <v>2009</v>
      </c>
      <c r="C403" s="7">
        <f t="shared" si="7"/>
        <v>12</v>
      </c>
      <c r="D403" s="21">
        <v>40154</v>
      </c>
      <c r="E403" s="275" t="s">
        <v>1595</v>
      </c>
      <c r="F403" s="10" t="s">
        <v>1596</v>
      </c>
      <c r="G403" s="11" t="s">
        <v>1749</v>
      </c>
      <c r="H403" s="145">
        <v>40</v>
      </c>
      <c r="I403" s="108" t="s">
        <v>1750</v>
      </c>
      <c r="J403" s="95" t="s">
        <v>1470</v>
      </c>
      <c r="K403" s="95" t="s">
        <v>1489</v>
      </c>
      <c r="L403" s="95" t="s">
        <v>1470</v>
      </c>
      <c r="M403" s="95" t="s">
        <v>1487</v>
      </c>
      <c r="N403" s="95" t="s">
        <v>1376</v>
      </c>
      <c r="O403" s="95" t="s">
        <v>1804</v>
      </c>
      <c r="P403" s="13">
        <v>5000</v>
      </c>
      <c r="Q403" s="10"/>
      <c r="R403" s="10"/>
      <c r="S403" s="230" t="s">
        <v>1270</v>
      </c>
      <c r="T403" s="26" t="s">
        <v>1597</v>
      </c>
      <c r="U403" s="77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  <c r="AI403" s="78"/>
      <c r="AJ403" s="78"/>
      <c r="AK403" s="78"/>
      <c r="AL403" s="78"/>
      <c r="AM403" s="78"/>
      <c r="AN403" s="78"/>
      <c r="AO403" s="78"/>
      <c r="AP403" s="78"/>
      <c r="AQ403" s="78"/>
    </row>
    <row r="404" spans="1:43" ht="25.5" customHeight="1">
      <c r="A404" s="6" t="s">
        <v>1156</v>
      </c>
      <c r="B404" s="7">
        <v>2009</v>
      </c>
      <c r="C404" s="7">
        <f t="shared" si="7"/>
        <v>12</v>
      </c>
      <c r="D404" s="21">
        <v>40154</v>
      </c>
      <c r="E404" s="275" t="s">
        <v>1598</v>
      </c>
      <c r="F404" s="10" t="s">
        <v>1599</v>
      </c>
      <c r="G404" s="37" t="s">
        <v>1749</v>
      </c>
      <c r="H404" s="145">
        <v>49</v>
      </c>
      <c r="I404" s="108" t="s">
        <v>1364</v>
      </c>
      <c r="J404" s="95" t="s">
        <v>1702</v>
      </c>
      <c r="K404" s="95" t="s">
        <v>1007</v>
      </c>
      <c r="L404" s="12" t="s">
        <v>1702</v>
      </c>
      <c r="M404" s="12" t="s">
        <v>1615</v>
      </c>
      <c r="N404" s="12" t="s">
        <v>1376</v>
      </c>
      <c r="O404" s="12" t="s">
        <v>1420</v>
      </c>
      <c r="P404" s="13">
        <v>3400</v>
      </c>
      <c r="Q404" s="10"/>
      <c r="R404" s="10"/>
      <c r="S404" s="230" t="s">
        <v>1421</v>
      </c>
      <c r="T404" s="96" t="s">
        <v>1421</v>
      </c>
      <c r="U404" s="77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  <c r="AG404" s="78"/>
      <c r="AH404" s="78"/>
      <c r="AI404" s="78"/>
      <c r="AJ404" s="78"/>
      <c r="AK404" s="78"/>
      <c r="AL404" s="78"/>
      <c r="AM404" s="78"/>
      <c r="AN404" s="78"/>
      <c r="AO404" s="78"/>
      <c r="AP404" s="78"/>
      <c r="AQ404" s="78"/>
    </row>
    <row r="405" spans="1:43" ht="25.5" customHeight="1">
      <c r="A405" s="6" t="s">
        <v>1157</v>
      </c>
      <c r="B405" s="7">
        <v>2009</v>
      </c>
      <c r="C405" s="7">
        <f t="shared" si="7"/>
        <v>12</v>
      </c>
      <c r="D405" s="21">
        <v>40157</v>
      </c>
      <c r="E405" s="275" t="s">
        <v>1238</v>
      </c>
      <c r="F405" s="29" t="s">
        <v>1239</v>
      </c>
      <c r="G405" s="37" t="s">
        <v>1749</v>
      </c>
      <c r="H405" s="145">
        <v>77</v>
      </c>
      <c r="I405" s="108" t="s">
        <v>1750</v>
      </c>
      <c r="J405" s="95" t="s">
        <v>960</v>
      </c>
      <c r="K405" s="95" t="s">
        <v>1489</v>
      </c>
      <c r="L405" s="95" t="s">
        <v>960</v>
      </c>
      <c r="M405" s="95" t="s">
        <v>1375</v>
      </c>
      <c r="N405" s="95" t="s">
        <v>1376</v>
      </c>
      <c r="O405" s="95" t="s">
        <v>1240</v>
      </c>
      <c r="P405" s="13">
        <v>2500</v>
      </c>
      <c r="Q405" s="11"/>
      <c r="R405" s="11"/>
      <c r="S405" s="230" t="s">
        <v>1270</v>
      </c>
      <c r="T405" s="96" t="s">
        <v>271</v>
      </c>
      <c r="U405" s="77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  <c r="AG405" s="78"/>
      <c r="AH405" s="78"/>
      <c r="AI405" s="78"/>
      <c r="AJ405" s="78"/>
      <c r="AK405" s="78"/>
      <c r="AL405" s="78"/>
      <c r="AM405" s="78"/>
      <c r="AN405" s="78"/>
      <c r="AO405" s="78"/>
      <c r="AP405" s="78"/>
      <c r="AQ405" s="78"/>
    </row>
    <row r="406" spans="1:43" ht="25.5" customHeight="1">
      <c r="A406" s="6" t="s">
        <v>1161</v>
      </c>
      <c r="B406" s="7">
        <v>2009</v>
      </c>
      <c r="C406" s="7">
        <f t="shared" si="7"/>
        <v>12</v>
      </c>
      <c r="D406" s="21">
        <v>40157</v>
      </c>
      <c r="E406" s="275" t="s">
        <v>1241</v>
      </c>
      <c r="F406" s="10" t="s">
        <v>1242</v>
      </c>
      <c r="G406" s="37" t="s">
        <v>1749</v>
      </c>
      <c r="H406" s="145">
        <v>66</v>
      </c>
      <c r="I406" s="108" t="s">
        <v>1364</v>
      </c>
      <c r="J406" s="95" t="s">
        <v>1184</v>
      </c>
      <c r="K406" s="95" t="s">
        <v>1184</v>
      </c>
      <c r="L406" s="95" t="s">
        <v>1181</v>
      </c>
      <c r="M406" s="95" t="s">
        <v>1224</v>
      </c>
      <c r="N406" s="95" t="s">
        <v>1376</v>
      </c>
      <c r="O406" s="12" t="s">
        <v>1420</v>
      </c>
      <c r="P406" s="31">
        <v>3000</v>
      </c>
      <c r="Q406" s="10"/>
      <c r="R406" s="10"/>
      <c r="S406" s="230" t="s">
        <v>1421</v>
      </c>
      <c r="T406" s="96" t="s">
        <v>1421</v>
      </c>
      <c r="U406" s="77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  <c r="AG406" s="78"/>
      <c r="AH406" s="78"/>
      <c r="AI406" s="78"/>
      <c r="AJ406" s="78"/>
      <c r="AK406" s="78"/>
      <c r="AL406" s="78"/>
      <c r="AM406" s="78"/>
      <c r="AN406" s="78"/>
      <c r="AO406" s="78"/>
      <c r="AP406" s="78"/>
      <c r="AQ406" s="78"/>
    </row>
    <row r="407" spans="1:43" ht="25.5" customHeight="1">
      <c r="A407" s="6" t="s">
        <v>1162</v>
      </c>
      <c r="B407" s="7">
        <v>2009</v>
      </c>
      <c r="C407" s="7">
        <f t="shared" si="7"/>
        <v>12</v>
      </c>
      <c r="D407" s="21">
        <v>40158</v>
      </c>
      <c r="E407" s="275" t="s">
        <v>902</v>
      </c>
      <c r="F407" s="10" t="s">
        <v>903</v>
      </c>
      <c r="G407" s="37" t="s">
        <v>1749</v>
      </c>
      <c r="H407" s="145">
        <v>79</v>
      </c>
      <c r="I407" s="108" t="s">
        <v>1364</v>
      </c>
      <c r="J407" s="95" t="s">
        <v>1007</v>
      </c>
      <c r="K407" s="95" t="s">
        <v>1007</v>
      </c>
      <c r="L407" s="95" t="s">
        <v>904</v>
      </c>
      <c r="M407" s="95" t="s">
        <v>1375</v>
      </c>
      <c r="N407" s="95" t="s">
        <v>1376</v>
      </c>
      <c r="O407" s="12" t="s">
        <v>1420</v>
      </c>
      <c r="P407" s="13">
        <v>3000</v>
      </c>
      <c r="Q407" s="10"/>
      <c r="R407" s="10"/>
      <c r="S407" s="230" t="s">
        <v>1421</v>
      </c>
      <c r="T407" s="96" t="s">
        <v>1421</v>
      </c>
      <c r="U407" s="77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  <c r="AG407" s="78"/>
      <c r="AH407" s="78"/>
      <c r="AI407" s="78"/>
      <c r="AJ407" s="78"/>
      <c r="AK407" s="78"/>
      <c r="AL407" s="78"/>
      <c r="AM407" s="78"/>
      <c r="AN407" s="78"/>
      <c r="AO407" s="78"/>
      <c r="AP407" s="78"/>
      <c r="AQ407" s="78"/>
    </row>
    <row r="408" spans="1:43" ht="25.5" customHeight="1">
      <c r="A408" s="6" t="s">
        <v>1163</v>
      </c>
      <c r="B408" s="7">
        <v>2009</v>
      </c>
      <c r="C408" s="7">
        <f t="shared" si="7"/>
        <v>12</v>
      </c>
      <c r="D408" s="21">
        <v>40161</v>
      </c>
      <c r="E408" s="275" t="s">
        <v>522</v>
      </c>
      <c r="F408" s="10" t="s">
        <v>523</v>
      </c>
      <c r="G408" s="37" t="s">
        <v>1749</v>
      </c>
      <c r="H408" s="145">
        <v>63</v>
      </c>
      <c r="I408" s="108" t="s">
        <v>1364</v>
      </c>
      <c r="J408" s="95" t="s">
        <v>1813</v>
      </c>
      <c r="K408" s="95" t="s">
        <v>1739</v>
      </c>
      <c r="L408" s="12" t="s">
        <v>1813</v>
      </c>
      <c r="M408" s="12" t="s">
        <v>1375</v>
      </c>
      <c r="N408" s="12" t="s">
        <v>1374</v>
      </c>
      <c r="O408" s="12" t="s">
        <v>1420</v>
      </c>
      <c r="P408" s="13">
        <v>3000</v>
      </c>
      <c r="Q408" s="10"/>
      <c r="R408" s="10"/>
      <c r="S408" s="230" t="s">
        <v>1421</v>
      </c>
      <c r="T408" s="96" t="s">
        <v>1421</v>
      </c>
      <c r="U408" s="77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  <c r="AG408" s="78"/>
      <c r="AH408" s="78"/>
      <c r="AI408" s="78"/>
      <c r="AJ408" s="78"/>
      <c r="AK408" s="78"/>
      <c r="AL408" s="78"/>
      <c r="AM408" s="78"/>
      <c r="AN408" s="78"/>
      <c r="AO408" s="78"/>
      <c r="AP408" s="78"/>
      <c r="AQ408" s="78"/>
    </row>
    <row r="409" spans="1:43" ht="25.5" customHeight="1">
      <c r="A409" s="6" t="s">
        <v>1164</v>
      </c>
      <c r="B409" s="7">
        <v>2009</v>
      </c>
      <c r="C409" s="7">
        <f t="shared" si="7"/>
        <v>12</v>
      </c>
      <c r="D409" s="21">
        <v>40161</v>
      </c>
      <c r="E409" s="275" t="s">
        <v>524</v>
      </c>
      <c r="F409" s="10" t="s">
        <v>525</v>
      </c>
      <c r="G409" s="37" t="s">
        <v>1749</v>
      </c>
      <c r="H409" s="145">
        <v>85</v>
      </c>
      <c r="I409" s="108" t="s">
        <v>1364</v>
      </c>
      <c r="J409" s="95" t="s">
        <v>1702</v>
      </c>
      <c r="K409" s="95" t="s">
        <v>1007</v>
      </c>
      <c r="L409" s="12" t="s">
        <v>1702</v>
      </c>
      <c r="M409" s="12" t="s">
        <v>1375</v>
      </c>
      <c r="N409" s="12" t="s">
        <v>1376</v>
      </c>
      <c r="O409" s="95" t="s">
        <v>1420</v>
      </c>
      <c r="P409" s="13">
        <v>3000</v>
      </c>
      <c r="Q409" s="10"/>
      <c r="R409" s="10"/>
      <c r="S409" s="230" t="s">
        <v>1421</v>
      </c>
      <c r="T409" s="96" t="s">
        <v>1421</v>
      </c>
      <c r="U409" s="77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  <c r="AG409" s="78"/>
      <c r="AH409" s="78"/>
      <c r="AI409" s="78"/>
      <c r="AJ409" s="78"/>
      <c r="AK409" s="78"/>
      <c r="AL409" s="78"/>
      <c r="AM409" s="78"/>
      <c r="AN409" s="78"/>
      <c r="AO409" s="78"/>
      <c r="AP409" s="78"/>
      <c r="AQ409" s="78"/>
    </row>
    <row r="410" spans="1:43" ht="25.5" customHeight="1">
      <c r="A410" s="6" t="s">
        <v>1616</v>
      </c>
      <c r="B410" s="7">
        <v>2009</v>
      </c>
      <c r="C410" s="7">
        <f t="shared" si="7"/>
        <v>12</v>
      </c>
      <c r="D410" s="21">
        <v>40161</v>
      </c>
      <c r="E410" s="275">
        <v>3636</v>
      </c>
      <c r="F410" s="10" t="s">
        <v>526</v>
      </c>
      <c r="G410" s="37" t="s">
        <v>1749</v>
      </c>
      <c r="H410" s="145">
        <v>3</v>
      </c>
      <c r="I410" s="108" t="s">
        <v>1364</v>
      </c>
      <c r="J410" s="95" t="s">
        <v>1198</v>
      </c>
      <c r="K410" s="95" t="s">
        <v>1007</v>
      </c>
      <c r="L410" s="12" t="s">
        <v>1178</v>
      </c>
      <c r="M410" s="12" t="s">
        <v>1375</v>
      </c>
      <c r="N410" s="12" t="s">
        <v>1376</v>
      </c>
      <c r="O410" s="12" t="s">
        <v>1420</v>
      </c>
      <c r="P410" s="13">
        <v>2000</v>
      </c>
      <c r="Q410" s="10"/>
      <c r="R410" s="10"/>
      <c r="S410" s="230" t="s">
        <v>1421</v>
      </c>
      <c r="T410" s="26" t="s">
        <v>1421</v>
      </c>
      <c r="U410" s="77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  <c r="AG410" s="78"/>
      <c r="AH410" s="78"/>
      <c r="AI410" s="78"/>
      <c r="AJ410" s="78"/>
      <c r="AK410" s="78"/>
      <c r="AL410" s="78"/>
      <c r="AM410" s="78"/>
      <c r="AN410" s="78"/>
      <c r="AO410" s="78"/>
      <c r="AP410" s="78"/>
      <c r="AQ410" s="78"/>
    </row>
    <row r="411" spans="1:43" ht="25.5" customHeight="1">
      <c r="A411" s="6" t="s">
        <v>1617</v>
      </c>
      <c r="B411" s="7">
        <v>2009</v>
      </c>
      <c r="C411" s="7">
        <f t="shared" si="7"/>
        <v>12</v>
      </c>
      <c r="D411" s="21">
        <v>40161</v>
      </c>
      <c r="E411" s="275" t="s">
        <v>527</v>
      </c>
      <c r="F411" s="29" t="s">
        <v>528</v>
      </c>
      <c r="G411" s="11" t="s">
        <v>1206</v>
      </c>
      <c r="H411" s="145">
        <v>23</v>
      </c>
      <c r="I411" s="108" t="s">
        <v>1750</v>
      </c>
      <c r="J411" s="95" t="s">
        <v>1004</v>
      </c>
      <c r="K411" s="95" t="s">
        <v>1489</v>
      </c>
      <c r="L411" s="12" t="s">
        <v>1605</v>
      </c>
      <c r="M411" s="12" t="s">
        <v>1375</v>
      </c>
      <c r="N411" s="12" t="s">
        <v>1376</v>
      </c>
      <c r="O411" s="12" t="s">
        <v>1287</v>
      </c>
      <c r="P411" s="13">
        <v>3000</v>
      </c>
      <c r="Q411" s="10"/>
      <c r="R411" s="10"/>
      <c r="S411" s="230" t="s">
        <v>1268</v>
      </c>
      <c r="T411" s="26" t="s">
        <v>529</v>
      </c>
      <c r="U411" s="77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  <c r="AG411" s="78"/>
      <c r="AH411" s="78"/>
      <c r="AI411" s="78"/>
      <c r="AJ411" s="78"/>
      <c r="AK411" s="78"/>
      <c r="AL411" s="78"/>
      <c r="AM411" s="78"/>
      <c r="AN411" s="78"/>
      <c r="AO411" s="78"/>
      <c r="AP411" s="78"/>
      <c r="AQ411" s="78"/>
    </row>
    <row r="412" spans="1:43" ht="25.5" customHeight="1">
      <c r="A412" s="6" t="s">
        <v>1618</v>
      </c>
      <c r="B412" s="7">
        <v>2009</v>
      </c>
      <c r="C412" s="7">
        <f t="shared" si="7"/>
        <v>12</v>
      </c>
      <c r="D412" s="21">
        <v>40161</v>
      </c>
      <c r="E412" s="275" t="s">
        <v>530</v>
      </c>
      <c r="F412" s="29" t="s">
        <v>531</v>
      </c>
      <c r="G412" s="37" t="s">
        <v>1749</v>
      </c>
      <c r="H412" s="145">
        <v>23</v>
      </c>
      <c r="I412" s="108" t="s">
        <v>1364</v>
      </c>
      <c r="J412" s="95" t="s">
        <v>1760</v>
      </c>
      <c r="K412" s="95" t="s">
        <v>1489</v>
      </c>
      <c r="L412" s="12" t="s">
        <v>1279</v>
      </c>
      <c r="M412" s="12" t="s">
        <v>1375</v>
      </c>
      <c r="N412" s="12" t="s">
        <v>1376</v>
      </c>
      <c r="O412" s="12" t="s">
        <v>1420</v>
      </c>
      <c r="P412" s="13">
        <v>3500</v>
      </c>
      <c r="Q412" s="10"/>
      <c r="R412" s="10"/>
      <c r="S412" s="230" t="s">
        <v>1421</v>
      </c>
      <c r="T412" s="26" t="s">
        <v>1421</v>
      </c>
      <c r="U412" s="77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  <c r="AG412" s="78"/>
      <c r="AH412" s="78"/>
      <c r="AI412" s="78"/>
      <c r="AJ412" s="78"/>
      <c r="AK412" s="78"/>
      <c r="AL412" s="78"/>
      <c r="AM412" s="78"/>
      <c r="AN412" s="78"/>
      <c r="AO412" s="78"/>
      <c r="AP412" s="78"/>
      <c r="AQ412" s="78"/>
    </row>
    <row r="413" spans="1:43" ht="25.5" customHeight="1">
      <c r="A413" s="6" t="s">
        <v>1619</v>
      </c>
      <c r="B413" s="7">
        <v>2009</v>
      </c>
      <c r="C413" s="7">
        <f t="shared" si="7"/>
        <v>12</v>
      </c>
      <c r="D413" s="8">
        <v>40161</v>
      </c>
      <c r="E413" s="275" t="s">
        <v>532</v>
      </c>
      <c r="F413" s="29" t="s">
        <v>533</v>
      </c>
      <c r="G413" s="37" t="s">
        <v>1749</v>
      </c>
      <c r="H413" s="145">
        <v>65</v>
      </c>
      <c r="I413" s="108" t="s">
        <v>1364</v>
      </c>
      <c r="J413" s="95" t="s">
        <v>1756</v>
      </c>
      <c r="K413" s="95" t="s">
        <v>1489</v>
      </c>
      <c r="L413" s="12" t="s">
        <v>1762</v>
      </c>
      <c r="M413" s="12" t="s">
        <v>1487</v>
      </c>
      <c r="N413" s="12" t="s">
        <v>1376</v>
      </c>
      <c r="O413" s="12" t="s">
        <v>1420</v>
      </c>
      <c r="P413" s="13">
        <v>3550</v>
      </c>
      <c r="Q413" s="10"/>
      <c r="R413" s="10"/>
      <c r="S413" s="230" t="s">
        <v>1421</v>
      </c>
      <c r="T413" s="96" t="s">
        <v>1421</v>
      </c>
      <c r="U413" s="77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  <c r="AG413" s="78"/>
      <c r="AH413" s="78"/>
      <c r="AI413" s="78"/>
      <c r="AJ413" s="78"/>
      <c r="AK413" s="78"/>
      <c r="AL413" s="78"/>
      <c r="AM413" s="78"/>
      <c r="AN413" s="78"/>
      <c r="AO413" s="78"/>
      <c r="AP413" s="78"/>
      <c r="AQ413" s="78"/>
    </row>
    <row r="414" spans="1:43" ht="25.5" customHeight="1">
      <c r="A414" s="6" t="s">
        <v>1620</v>
      </c>
      <c r="B414" s="7">
        <v>2009</v>
      </c>
      <c r="C414" s="7">
        <f t="shared" si="7"/>
        <v>12</v>
      </c>
      <c r="D414" s="21">
        <v>40163</v>
      </c>
      <c r="E414" s="275" t="s">
        <v>534</v>
      </c>
      <c r="F414" s="29" t="s">
        <v>535</v>
      </c>
      <c r="G414" s="11" t="s">
        <v>1206</v>
      </c>
      <c r="H414" s="145">
        <v>51</v>
      </c>
      <c r="I414" s="108" t="s">
        <v>1750</v>
      </c>
      <c r="J414" s="95" t="s">
        <v>1753</v>
      </c>
      <c r="K414" s="95" t="s">
        <v>1489</v>
      </c>
      <c r="L414" s="12" t="s">
        <v>278</v>
      </c>
      <c r="M414" s="12" t="s">
        <v>1373</v>
      </c>
      <c r="N414" s="12" t="s">
        <v>1376</v>
      </c>
      <c r="O414" s="12" t="s">
        <v>1293</v>
      </c>
      <c r="P414" s="13">
        <v>3000</v>
      </c>
      <c r="Q414" s="10"/>
      <c r="R414" s="10"/>
      <c r="S414" s="230" t="s">
        <v>1268</v>
      </c>
      <c r="T414" s="96" t="s">
        <v>536</v>
      </c>
      <c r="U414" s="77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  <c r="AG414" s="78"/>
      <c r="AH414" s="78"/>
      <c r="AI414" s="78"/>
      <c r="AJ414" s="78"/>
      <c r="AK414" s="78"/>
      <c r="AL414" s="78"/>
      <c r="AM414" s="78"/>
      <c r="AN414" s="78"/>
      <c r="AO414" s="78"/>
      <c r="AP414" s="78"/>
      <c r="AQ414" s="78"/>
    </row>
    <row r="415" spans="1:43" ht="25.5" customHeight="1">
      <c r="A415" s="6" t="s">
        <v>1621</v>
      </c>
      <c r="B415" s="7">
        <v>2009</v>
      </c>
      <c r="C415" s="7">
        <f t="shared" si="7"/>
        <v>12</v>
      </c>
      <c r="D415" s="8">
        <v>40163</v>
      </c>
      <c r="E415" s="275" t="s">
        <v>537</v>
      </c>
      <c r="F415" s="29" t="s">
        <v>538</v>
      </c>
      <c r="G415" s="37" t="s">
        <v>1749</v>
      </c>
      <c r="H415" s="145">
        <v>55</v>
      </c>
      <c r="I415" s="108" t="s">
        <v>1750</v>
      </c>
      <c r="J415" s="95" t="s">
        <v>1753</v>
      </c>
      <c r="K415" s="95" t="s">
        <v>1489</v>
      </c>
      <c r="L415" s="12" t="s">
        <v>1314</v>
      </c>
      <c r="M415" s="12" t="s">
        <v>1375</v>
      </c>
      <c r="N415" s="12" t="s">
        <v>1376</v>
      </c>
      <c r="O415" s="12" t="s">
        <v>1293</v>
      </c>
      <c r="P415" s="22">
        <v>2000</v>
      </c>
      <c r="Q415" s="10"/>
      <c r="R415" s="10"/>
      <c r="S415" s="230" t="s">
        <v>1268</v>
      </c>
      <c r="T415" s="96" t="s">
        <v>700</v>
      </c>
      <c r="U415" s="77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  <c r="AG415" s="78"/>
      <c r="AH415" s="78"/>
      <c r="AI415" s="78"/>
      <c r="AJ415" s="78"/>
      <c r="AK415" s="78"/>
      <c r="AL415" s="78"/>
      <c r="AM415" s="78"/>
      <c r="AN415" s="78"/>
      <c r="AO415" s="78"/>
      <c r="AP415" s="78"/>
      <c r="AQ415" s="78"/>
    </row>
    <row r="416" spans="1:43" ht="25.5" customHeight="1">
      <c r="A416" s="6" t="s">
        <v>913</v>
      </c>
      <c r="B416" s="7">
        <v>2009</v>
      </c>
      <c r="C416" s="7">
        <f t="shared" si="7"/>
        <v>12</v>
      </c>
      <c r="D416" s="21">
        <v>40163</v>
      </c>
      <c r="E416" s="275" t="s">
        <v>539</v>
      </c>
      <c r="F416" s="29" t="s">
        <v>540</v>
      </c>
      <c r="G416" s="37" t="s">
        <v>1749</v>
      </c>
      <c r="H416" s="145">
        <v>80</v>
      </c>
      <c r="I416" s="108" t="s">
        <v>1750</v>
      </c>
      <c r="J416" s="95" t="s">
        <v>1757</v>
      </c>
      <c r="K416" s="95" t="s">
        <v>1489</v>
      </c>
      <c r="L416" s="12" t="s">
        <v>1757</v>
      </c>
      <c r="M416" s="12" t="s">
        <v>1487</v>
      </c>
      <c r="N416" s="12" t="s">
        <v>1376</v>
      </c>
      <c r="O416" s="12" t="s">
        <v>892</v>
      </c>
      <c r="P416" s="13">
        <v>4000</v>
      </c>
      <c r="Q416" s="10"/>
      <c r="R416" s="10"/>
      <c r="S416" s="230" t="s">
        <v>1297</v>
      </c>
      <c r="T416" s="96" t="s">
        <v>541</v>
      </c>
      <c r="U416" s="77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  <c r="AG416" s="78"/>
      <c r="AH416" s="78"/>
      <c r="AI416" s="78"/>
      <c r="AJ416" s="78"/>
      <c r="AK416" s="78"/>
      <c r="AL416" s="78"/>
      <c r="AM416" s="78"/>
      <c r="AN416" s="78"/>
      <c r="AO416" s="78"/>
      <c r="AP416" s="78"/>
      <c r="AQ416" s="78"/>
    </row>
    <row r="417" spans="1:43" ht="25.5" customHeight="1">
      <c r="A417" s="6" t="s">
        <v>1622</v>
      </c>
      <c r="B417" s="7">
        <v>2009</v>
      </c>
      <c r="C417" s="7">
        <f t="shared" si="7"/>
        <v>12</v>
      </c>
      <c r="D417" s="21">
        <v>40168</v>
      </c>
      <c r="E417" s="275" t="s">
        <v>176</v>
      </c>
      <c r="F417" s="29" t="s">
        <v>177</v>
      </c>
      <c r="G417" s="37" t="s">
        <v>1749</v>
      </c>
      <c r="H417" s="145">
        <v>49</v>
      </c>
      <c r="I417" s="108" t="s">
        <v>1364</v>
      </c>
      <c r="J417" s="95" t="s">
        <v>1184</v>
      </c>
      <c r="K417" s="95" t="s">
        <v>1184</v>
      </c>
      <c r="L417" s="12" t="s">
        <v>1291</v>
      </c>
      <c r="M417" s="12" t="s">
        <v>1375</v>
      </c>
      <c r="N417" s="12" t="s">
        <v>1374</v>
      </c>
      <c r="O417" s="12" t="s">
        <v>1420</v>
      </c>
      <c r="P417" s="13">
        <v>3550</v>
      </c>
      <c r="Q417" s="10"/>
      <c r="R417" s="10"/>
      <c r="S417" s="230" t="s">
        <v>1421</v>
      </c>
      <c r="T417" s="96" t="s">
        <v>1421</v>
      </c>
      <c r="U417" s="77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  <c r="AG417" s="78"/>
      <c r="AH417" s="78"/>
      <c r="AI417" s="78"/>
      <c r="AJ417" s="78"/>
      <c r="AK417" s="78"/>
      <c r="AL417" s="78"/>
      <c r="AM417" s="78"/>
      <c r="AN417" s="78"/>
      <c r="AO417" s="78"/>
      <c r="AP417" s="78"/>
      <c r="AQ417" s="78"/>
    </row>
    <row r="418" spans="1:43" ht="25.5" customHeight="1">
      <c r="A418" s="6" t="s">
        <v>1623</v>
      </c>
      <c r="B418" s="7">
        <v>2009</v>
      </c>
      <c r="C418" s="7">
        <f t="shared" si="7"/>
        <v>12</v>
      </c>
      <c r="D418" s="21">
        <v>40168</v>
      </c>
      <c r="E418" s="275" t="s">
        <v>178</v>
      </c>
      <c r="F418" s="29" t="s">
        <v>179</v>
      </c>
      <c r="G418" s="37" t="s">
        <v>1206</v>
      </c>
      <c r="H418" s="145">
        <v>15</v>
      </c>
      <c r="I418" s="108" t="s">
        <v>1750</v>
      </c>
      <c r="J418" s="95" t="s">
        <v>1703</v>
      </c>
      <c r="K418" s="95" t="s">
        <v>1614</v>
      </c>
      <c r="L418" s="12" t="s">
        <v>180</v>
      </c>
      <c r="M418" s="12" t="s">
        <v>1373</v>
      </c>
      <c r="N418" s="12" t="s">
        <v>1376</v>
      </c>
      <c r="O418" s="12" t="s">
        <v>181</v>
      </c>
      <c r="P418" s="13">
        <v>1500</v>
      </c>
      <c r="Q418" s="10"/>
      <c r="R418" s="10"/>
      <c r="S418" s="230" t="s">
        <v>1274</v>
      </c>
      <c r="T418" s="96" t="s">
        <v>182</v>
      </c>
      <c r="U418" s="77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  <c r="AG418" s="78"/>
      <c r="AH418" s="78"/>
      <c r="AI418" s="78"/>
      <c r="AJ418" s="78"/>
      <c r="AK418" s="78"/>
      <c r="AL418" s="78"/>
      <c r="AM418" s="78"/>
      <c r="AN418" s="78"/>
      <c r="AO418" s="78"/>
      <c r="AP418" s="78"/>
      <c r="AQ418" s="78"/>
    </row>
    <row r="419" spans="1:43" ht="25.5" customHeight="1">
      <c r="A419" s="6" t="s">
        <v>1624</v>
      </c>
      <c r="B419" s="7">
        <v>2009</v>
      </c>
      <c r="C419" s="7">
        <f t="shared" si="7"/>
        <v>12</v>
      </c>
      <c r="D419" s="21">
        <v>40168</v>
      </c>
      <c r="E419" s="275" t="s">
        <v>1660</v>
      </c>
      <c r="F419" s="29" t="s">
        <v>1661</v>
      </c>
      <c r="G419" s="37" t="s">
        <v>1206</v>
      </c>
      <c r="H419" s="145">
        <v>35</v>
      </c>
      <c r="I419" s="108" t="s">
        <v>1750</v>
      </c>
      <c r="J419" s="205" t="s">
        <v>1503</v>
      </c>
      <c r="K419" s="205" t="s">
        <v>1489</v>
      </c>
      <c r="L419" s="101" t="s">
        <v>1303</v>
      </c>
      <c r="M419" s="101" t="s">
        <v>1375</v>
      </c>
      <c r="N419" s="101" t="s">
        <v>1374</v>
      </c>
      <c r="O419" s="12" t="s">
        <v>892</v>
      </c>
      <c r="P419" s="13">
        <v>2000</v>
      </c>
      <c r="Q419" s="10"/>
      <c r="R419" s="10"/>
      <c r="S419" s="230" t="s">
        <v>1268</v>
      </c>
      <c r="T419" s="96" t="s">
        <v>817</v>
      </c>
      <c r="U419" s="77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  <c r="AG419" s="78"/>
      <c r="AH419" s="78"/>
      <c r="AI419" s="78"/>
      <c r="AJ419" s="78"/>
      <c r="AK419" s="78"/>
      <c r="AL419" s="78"/>
      <c r="AM419" s="78"/>
      <c r="AN419" s="78"/>
      <c r="AO419" s="78"/>
      <c r="AP419" s="78"/>
      <c r="AQ419" s="78"/>
    </row>
    <row r="420" spans="1:43" ht="25.5" customHeight="1">
      <c r="A420" s="6" t="s">
        <v>1625</v>
      </c>
      <c r="B420" s="7">
        <v>2009</v>
      </c>
      <c r="C420" s="7">
        <f t="shared" si="7"/>
        <v>12</v>
      </c>
      <c r="D420" s="21">
        <v>40168</v>
      </c>
      <c r="E420" s="275" t="s">
        <v>1662</v>
      </c>
      <c r="F420" s="29" t="s">
        <v>1663</v>
      </c>
      <c r="G420" s="37" t="s">
        <v>1749</v>
      </c>
      <c r="H420" s="145">
        <v>26</v>
      </c>
      <c r="I420" s="108" t="s">
        <v>1364</v>
      </c>
      <c r="J420" s="95" t="s">
        <v>1411</v>
      </c>
      <c r="K420" s="95" t="s">
        <v>1411</v>
      </c>
      <c r="L420" s="12" t="s">
        <v>1664</v>
      </c>
      <c r="M420" s="12" t="s">
        <v>1375</v>
      </c>
      <c r="N420" s="12" t="s">
        <v>1376</v>
      </c>
      <c r="O420" s="12" t="s">
        <v>1420</v>
      </c>
      <c r="P420" s="13">
        <v>3500</v>
      </c>
      <c r="Q420" s="10"/>
      <c r="R420" s="10"/>
      <c r="S420" s="230" t="s">
        <v>1421</v>
      </c>
      <c r="T420" s="26" t="s">
        <v>1421</v>
      </c>
      <c r="U420" s="77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  <c r="AG420" s="78"/>
      <c r="AH420" s="78"/>
      <c r="AI420" s="78"/>
      <c r="AJ420" s="78"/>
      <c r="AK420" s="78"/>
      <c r="AL420" s="78"/>
      <c r="AM420" s="78"/>
      <c r="AN420" s="78"/>
      <c r="AO420" s="78"/>
      <c r="AP420" s="78"/>
      <c r="AQ420" s="78"/>
    </row>
    <row r="421" spans="1:43" ht="25.5" customHeight="1">
      <c r="A421" s="6" t="s">
        <v>1626</v>
      </c>
      <c r="B421" s="7">
        <v>2009</v>
      </c>
      <c r="C421" s="7">
        <f t="shared" si="7"/>
        <v>12</v>
      </c>
      <c r="D421" s="21">
        <v>40168</v>
      </c>
      <c r="E421" s="275" t="s">
        <v>1665</v>
      </c>
      <c r="F421" s="29" t="s">
        <v>1666</v>
      </c>
      <c r="G421" s="37" t="s">
        <v>1749</v>
      </c>
      <c r="H421" s="145">
        <v>21</v>
      </c>
      <c r="I421" s="108" t="s">
        <v>1750</v>
      </c>
      <c r="J421" s="95" t="s">
        <v>1653</v>
      </c>
      <c r="K421" s="95" t="s">
        <v>1654</v>
      </c>
      <c r="L421" s="12" t="s">
        <v>1653</v>
      </c>
      <c r="M421" s="12" t="s">
        <v>1487</v>
      </c>
      <c r="N421" s="12" t="s">
        <v>1376</v>
      </c>
      <c r="O421" s="12" t="s">
        <v>1804</v>
      </c>
      <c r="P421" s="13">
        <v>10000</v>
      </c>
      <c r="Q421" s="10"/>
      <c r="R421" s="10"/>
      <c r="S421" s="230" t="s">
        <v>1268</v>
      </c>
      <c r="T421" s="96" t="s">
        <v>529</v>
      </c>
      <c r="U421" s="77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  <c r="AG421" s="78"/>
      <c r="AH421" s="78"/>
      <c r="AI421" s="78"/>
      <c r="AJ421" s="78"/>
      <c r="AK421" s="78"/>
      <c r="AL421" s="78"/>
      <c r="AM421" s="78"/>
      <c r="AN421" s="78"/>
      <c r="AO421" s="78"/>
      <c r="AP421" s="78"/>
      <c r="AQ421" s="78"/>
    </row>
    <row r="422" spans="1:43" ht="25.5" customHeight="1">
      <c r="A422" s="6" t="s">
        <v>1627</v>
      </c>
      <c r="B422" s="7">
        <v>2009</v>
      </c>
      <c r="C422" s="7">
        <f t="shared" si="7"/>
        <v>12</v>
      </c>
      <c r="D422" s="21">
        <v>40169</v>
      </c>
      <c r="E422" s="275" t="s">
        <v>1667</v>
      </c>
      <c r="F422" s="29" t="s">
        <v>1668</v>
      </c>
      <c r="G422" s="37" t="s">
        <v>1749</v>
      </c>
      <c r="H422" s="145">
        <v>46</v>
      </c>
      <c r="I422" s="108" t="s">
        <v>1750</v>
      </c>
      <c r="J422" s="95" t="s">
        <v>1754</v>
      </c>
      <c r="K422" s="95" t="s">
        <v>1754</v>
      </c>
      <c r="L422" s="95" t="s">
        <v>1500</v>
      </c>
      <c r="M422" s="95" t="s">
        <v>1375</v>
      </c>
      <c r="N422" s="95" t="s">
        <v>1376</v>
      </c>
      <c r="O422" s="12" t="s">
        <v>893</v>
      </c>
      <c r="P422" s="13">
        <v>5000</v>
      </c>
      <c r="Q422" s="10"/>
      <c r="R422" s="10"/>
      <c r="S422" s="230" t="s">
        <v>1268</v>
      </c>
      <c r="T422" s="26" t="s">
        <v>634</v>
      </c>
      <c r="U422" s="77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  <c r="AG422" s="78"/>
      <c r="AH422" s="78"/>
      <c r="AI422" s="78"/>
      <c r="AJ422" s="78"/>
      <c r="AK422" s="78"/>
      <c r="AL422" s="78"/>
      <c r="AM422" s="78"/>
      <c r="AN422" s="78"/>
      <c r="AO422" s="78"/>
      <c r="AP422" s="78"/>
      <c r="AQ422" s="78"/>
    </row>
    <row r="423" spans="1:43" ht="25.5" customHeight="1">
      <c r="A423" s="6" t="s">
        <v>1628</v>
      </c>
      <c r="B423" s="7">
        <v>2009</v>
      </c>
      <c r="C423" s="7">
        <f t="shared" si="7"/>
        <v>12</v>
      </c>
      <c r="D423" s="21">
        <v>40170</v>
      </c>
      <c r="E423" s="275" t="s">
        <v>1247</v>
      </c>
      <c r="F423" s="29" t="s">
        <v>1248</v>
      </c>
      <c r="G423" s="37" t="s">
        <v>1749</v>
      </c>
      <c r="H423" s="145">
        <v>43</v>
      </c>
      <c r="I423" s="108" t="s">
        <v>1750</v>
      </c>
      <c r="J423" s="95" t="s">
        <v>1754</v>
      </c>
      <c r="K423" s="95" t="s">
        <v>1754</v>
      </c>
      <c r="L423" s="12" t="s">
        <v>911</v>
      </c>
      <c r="M423" s="12" t="s">
        <v>1375</v>
      </c>
      <c r="N423" s="12" t="s">
        <v>1376</v>
      </c>
      <c r="O423" s="12" t="s">
        <v>893</v>
      </c>
      <c r="P423" s="13">
        <v>3000</v>
      </c>
      <c r="Q423" s="10"/>
      <c r="R423" s="10"/>
      <c r="S423" s="230" t="s">
        <v>1268</v>
      </c>
      <c r="T423" s="26" t="s">
        <v>797</v>
      </c>
      <c r="U423" s="77"/>
      <c r="V423" s="77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  <c r="AG423" s="78"/>
      <c r="AH423" s="78"/>
      <c r="AI423" s="78"/>
      <c r="AJ423" s="78"/>
      <c r="AK423" s="78"/>
      <c r="AL423" s="78"/>
      <c r="AM423" s="78"/>
      <c r="AN423" s="78"/>
      <c r="AO423" s="78"/>
      <c r="AP423" s="78"/>
      <c r="AQ423" s="78"/>
    </row>
    <row r="424" spans="1:43" ht="25.5" customHeight="1">
      <c r="A424" s="6" t="s">
        <v>1629</v>
      </c>
      <c r="B424" s="7">
        <v>2009</v>
      </c>
      <c r="C424" s="7">
        <f t="shared" si="7"/>
        <v>12</v>
      </c>
      <c r="D424" s="21">
        <v>40170</v>
      </c>
      <c r="E424" s="275" t="s">
        <v>1249</v>
      </c>
      <c r="F424" s="29" t="s">
        <v>1250</v>
      </c>
      <c r="G424" s="37" t="s">
        <v>1749</v>
      </c>
      <c r="H424" s="145">
        <v>4</v>
      </c>
      <c r="I424" s="108" t="s">
        <v>1750</v>
      </c>
      <c r="J424" s="95" t="s">
        <v>1318</v>
      </c>
      <c r="K424" s="95" t="s">
        <v>1489</v>
      </c>
      <c r="L424" s="12" t="s">
        <v>1318</v>
      </c>
      <c r="M424" s="12" t="s">
        <v>1373</v>
      </c>
      <c r="N424" s="12" t="s">
        <v>1376</v>
      </c>
      <c r="O424" s="12" t="s">
        <v>1602</v>
      </c>
      <c r="P424" s="13">
        <v>3000</v>
      </c>
      <c r="Q424" s="10"/>
      <c r="R424" s="10"/>
      <c r="S424" s="230" t="s">
        <v>1270</v>
      </c>
      <c r="T424" s="96" t="s">
        <v>1270</v>
      </c>
      <c r="U424" s="77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  <c r="AG424" s="78"/>
      <c r="AH424" s="78"/>
      <c r="AI424" s="78"/>
      <c r="AJ424" s="78"/>
      <c r="AK424" s="78"/>
      <c r="AL424" s="78"/>
      <c r="AM424" s="78"/>
      <c r="AN424" s="78"/>
      <c r="AO424" s="78"/>
      <c r="AP424" s="78"/>
      <c r="AQ424" s="78"/>
    </row>
    <row r="425" spans="1:43" ht="25.5" customHeight="1">
      <c r="A425" s="6" t="s">
        <v>1630</v>
      </c>
      <c r="B425" s="7">
        <v>2009</v>
      </c>
      <c r="C425" s="7">
        <f t="shared" si="7"/>
        <v>12</v>
      </c>
      <c r="D425" s="21">
        <v>40175</v>
      </c>
      <c r="E425" s="275" t="s">
        <v>1251</v>
      </c>
      <c r="F425" s="29" t="s">
        <v>1252</v>
      </c>
      <c r="G425" s="11" t="s">
        <v>1749</v>
      </c>
      <c r="H425" s="145">
        <v>18</v>
      </c>
      <c r="I425" s="108" t="s">
        <v>1364</v>
      </c>
      <c r="J425" s="95" t="s">
        <v>915</v>
      </c>
      <c r="K425" s="95" t="s">
        <v>1489</v>
      </c>
      <c r="L425" s="12" t="s">
        <v>1381</v>
      </c>
      <c r="M425" s="12" t="s">
        <v>1375</v>
      </c>
      <c r="N425" s="12" t="s">
        <v>1376</v>
      </c>
      <c r="O425" s="12" t="s">
        <v>1420</v>
      </c>
      <c r="P425" s="31">
        <v>3550</v>
      </c>
      <c r="Q425" s="10"/>
      <c r="R425" s="10"/>
      <c r="S425" s="230" t="s">
        <v>1421</v>
      </c>
      <c r="T425" s="26" t="s">
        <v>1421</v>
      </c>
      <c r="U425" s="77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  <c r="AG425" s="78"/>
      <c r="AH425" s="78"/>
      <c r="AI425" s="78"/>
      <c r="AJ425" s="78"/>
      <c r="AK425" s="78"/>
      <c r="AL425" s="78"/>
      <c r="AM425" s="78"/>
      <c r="AN425" s="78"/>
      <c r="AO425" s="78"/>
      <c r="AP425" s="78"/>
      <c r="AQ425" s="78"/>
    </row>
    <row r="426" spans="1:43" ht="25.5" customHeight="1">
      <c r="A426" s="6" t="s">
        <v>1631</v>
      </c>
      <c r="B426" s="7">
        <v>2009</v>
      </c>
      <c r="C426" s="7">
        <f t="shared" si="7"/>
        <v>12</v>
      </c>
      <c r="D426" s="21">
        <v>40175</v>
      </c>
      <c r="E426" s="275" t="s">
        <v>1253</v>
      </c>
      <c r="F426" s="10" t="s">
        <v>1254</v>
      </c>
      <c r="G426" s="11" t="s">
        <v>1749</v>
      </c>
      <c r="H426" s="145">
        <v>84</v>
      </c>
      <c r="I426" s="108" t="s">
        <v>1750</v>
      </c>
      <c r="J426" s="95" t="s">
        <v>1008</v>
      </c>
      <c r="K426" s="95" t="s">
        <v>1008</v>
      </c>
      <c r="L426" s="95" t="s">
        <v>1008</v>
      </c>
      <c r="M426" s="95" t="s">
        <v>1747</v>
      </c>
      <c r="N426" s="95" t="s">
        <v>1376</v>
      </c>
      <c r="O426" s="95" t="s">
        <v>1141</v>
      </c>
      <c r="P426" s="13">
        <v>4000</v>
      </c>
      <c r="Q426" s="10"/>
      <c r="R426" s="10"/>
      <c r="S426" s="230" t="s">
        <v>1527</v>
      </c>
      <c r="T426" s="26" t="s">
        <v>1255</v>
      </c>
      <c r="U426" s="77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  <c r="AG426" s="78"/>
      <c r="AH426" s="78"/>
      <c r="AI426" s="78"/>
      <c r="AJ426" s="78"/>
      <c r="AK426" s="78"/>
      <c r="AL426" s="78"/>
      <c r="AM426" s="78"/>
      <c r="AN426" s="78"/>
      <c r="AO426" s="78"/>
      <c r="AP426" s="78"/>
      <c r="AQ426" s="78"/>
    </row>
    <row r="427" spans="1:43" ht="25.5" customHeight="1">
      <c r="A427" s="6" t="s">
        <v>1632</v>
      </c>
      <c r="B427" s="7">
        <v>2009</v>
      </c>
      <c r="C427" s="7">
        <f t="shared" si="7"/>
        <v>12</v>
      </c>
      <c r="D427" s="21">
        <v>40175</v>
      </c>
      <c r="E427" s="275" t="s">
        <v>1256</v>
      </c>
      <c r="F427" s="10" t="s">
        <v>1257</v>
      </c>
      <c r="G427" s="37" t="s">
        <v>1749</v>
      </c>
      <c r="H427" s="145">
        <v>80</v>
      </c>
      <c r="I427" s="108" t="s">
        <v>1364</v>
      </c>
      <c r="J427" s="95" t="s">
        <v>1011</v>
      </c>
      <c r="K427" s="95" t="s">
        <v>1489</v>
      </c>
      <c r="L427" s="12" t="s">
        <v>1047</v>
      </c>
      <c r="M427" s="12" t="s">
        <v>1375</v>
      </c>
      <c r="N427" s="12" t="s">
        <v>1376</v>
      </c>
      <c r="O427" s="12" t="s">
        <v>1420</v>
      </c>
      <c r="P427" s="13">
        <v>3550</v>
      </c>
      <c r="Q427" s="10"/>
      <c r="R427" s="10"/>
      <c r="S427" s="230" t="s">
        <v>1421</v>
      </c>
      <c r="T427" s="96" t="s">
        <v>1421</v>
      </c>
      <c r="U427" s="77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  <c r="AG427" s="78"/>
      <c r="AH427" s="78"/>
      <c r="AI427" s="78"/>
      <c r="AJ427" s="78"/>
      <c r="AK427" s="78"/>
      <c r="AL427" s="78"/>
      <c r="AM427" s="78"/>
      <c r="AN427" s="78"/>
      <c r="AO427" s="78"/>
      <c r="AP427" s="78"/>
      <c r="AQ427" s="78"/>
    </row>
    <row r="428" spans="1:43" ht="25.5" customHeight="1">
      <c r="A428" s="6" t="s">
        <v>1633</v>
      </c>
      <c r="B428" s="7">
        <v>2009</v>
      </c>
      <c r="C428" s="7">
        <f t="shared" si="7"/>
        <v>12</v>
      </c>
      <c r="D428" s="21">
        <v>40175</v>
      </c>
      <c r="E428" s="275" t="s">
        <v>1258</v>
      </c>
      <c r="F428" s="29" t="s">
        <v>1259</v>
      </c>
      <c r="G428" s="11" t="s">
        <v>1749</v>
      </c>
      <c r="H428" s="145">
        <v>51</v>
      </c>
      <c r="I428" s="108" t="s">
        <v>1750</v>
      </c>
      <c r="J428" s="95" t="s">
        <v>1760</v>
      </c>
      <c r="K428" s="95" t="s">
        <v>1489</v>
      </c>
      <c r="L428" s="95" t="s">
        <v>1760</v>
      </c>
      <c r="M428" s="95" t="s">
        <v>1224</v>
      </c>
      <c r="N428" s="95" t="s">
        <v>1376</v>
      </c>
      <c r="O428" s="95" t="s">
        <v>1602</v>
      </c>
      <c r="P428" s="13">
        <v>2000</v>
      </c>
      <c r="Q428" s="11"/>
      <c r="R428" s="11"/>
      <c r="S428" s="230" t="s">
        <v>1268</v>
      </c>
      <c r="T428" s="96" t="s">
        <v>238</v>
      </c>
      <c r="U428" s="77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  <c r="AG428" s="78"/>
      <c r="AH428" s="78"/>
      <c r="AI428" s="78"/>
      <c r="AJ428" s="78"/>
      <c r="AK428" s="78"/>
      <c r="AL428" s="78"/>
      <c r="AM428" s="78"/>
      <c r="AN428" s="78"/>
      <c r="AO428" s="78"/>
      <c r="AP428" s="78"/>
      <c r="AQ428" s="78"/>
    </row>
    <row r="429" spans="1:43" ht="25.5" customHeight="1">
      <c r="A429" s="6" t="s">
        <v>1634</v>
      </c>
      <c r="B429" s="7">
        <v>2009</v>
      </c>
      <c r="C429" s="7">
        <f t="shared" si="7"/>
        <v>12</v>
      </c>
      <c r="D429" s="21">
        <v>40176</v>
      </c>
      <c r="E429" s="275" t="s">
        <v>1260</v>
      </c>
      <c r="F429" s="10" t="s">
        <v>1261</v>
      </c>
      <c r="G429" s="11" t="s">
        <v>1749</v>
      </c>
      <c r="H429" s="145">
        <v>25</v>
      </c>
      <c r="I429" s="108" t="s">
        <v>1364</v>
      </c>
      <c r="J429" s="95" t="s">
        <v>1528</v>
      </c>
      <c r="K429" s="95" t="s">
        <v>1489</v>
      </c>
      <c r="L429" s="95" t="s">
        <v>1262</v>
      </c>
      <c r="M429" s="95" t="s">
        <v>1615</v>
      </c>
      <c r="N429" s="95" t="s">
        <v>1376</v>
      </c>
      <c r="O429" s="12" t="s">
        <v>1420</v>
      </c>
      <c r="P429" s="31">
        <v>3500</v>
      </c>
      <c r="Q429" s="10"/>
      <c r="R429" s="10"/>
      <c r="S429" s="230" t="s">
        <v>1421</v>
      </c>
      <c r="T429" s="96" t="s">
        <v>1421</v>
      </c>
      <c r="U429" s="77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  <c r="AG429" s="78"/>
      <c r="AH429" s="78"/>
      <c r="AI429" s="78"/>
      <c r="AJ429" s="78"/>
      <c r="AK429" s="78"/>
      <c r="AL429" s="78"/>
      <c r="AM429" s="78"/>
      <c r="AN429" s="78"/>
      <c r="AO429" s="78"/>
      <c r="AP429" s="78"/>
      <c r="AQ429" s="78"/>
    </row>
    <row r="430" spans="1:43" ht="25.5" customHeight="1">
      <c r="A430" s="6" t="s">
        <v>1673</v>
      </c>
      <c r="B430" s="7">
        <v>2009</v>
      </c>
      <c r="C430" s="7">
        <f t="shared" si="7"/>
        <v>12</v>
      </c>
      <c r="D430" s="21">
        <v>40176</v>
      </c>
      <c r="E430" s="275" t="s">
        <v>1263</v>
      </c>
      <c r="F430" s="10" t="s">
        <v>1264</v>
      </c>
      <c r="G430" s="37" t="s">
        <v>1749</v>
      </c>
      <c r="H430" s="145">
        <v>52</v>
      </c>
      <c r="I430" s="108" t="s">
        <v>1750</v>
      </c>
      <c r="J430" s="95" t="s">
        <v>1752</v>
      </c>
      <c r="K430" s="95" t="s">
        <v>1489</v>
      </c>
      <c r="L430" s="95" t="s">
        <v>1296</v>
      </c>
      <c r="M430" s="95" t="s">
        <v>1375</v>
      </c>
      <c r="N430" s="95" t="s">
        <v>1374</v>
      </c>
      <c r="O430" s="12" t="s">
        <v>1602</v>
      </c>
      <c r="P430" s="13">
        <v>3000</v>
      </c>
      <c r="Q430" s="10"/>
      <c r="R430" s="10"/>
      <c r="S430" s="230" t="s">
        <v>1527</v>
      </c>
      <c r="T430" s="96" t="s">
        <v>1527</v>
      </c>
      <c r="U430" s="77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  <c r="AG430" s="78"/>
      <c r="AH430" s="78"/>
      <c r="AI430" s="78"/>
      <c r="AJ430" s="78"/>
      <c r="AK430" s="78"/>
      <c r="AL430" s="78"/>
      <c r="AM430" s="78"/>
      <c r="AN430" s="78"/>
      <c r="AO430" s="78"/>
      <c r="AP430" s="78"/>
      <c r="AQ430" s="78"/>
    </row>
    <row r="431" spans="1:43" ht="25.5" customHeight="1">
      <c r="A431" s="6" t="s">
        <v>1674</v>
      </c>
      <c r="B431" s="7">
        <v>2009</v>
      </c>
      <c r="C431" s="7">
        <f t="shared" si="7"/>
        <v>12</v>
      </c>
      <c r="D431" s="21">
        <v>40177</v>
      </c>
      <c r="E431" s="275" t="s">
        <v>862</v>
      </c>
      <c r="F431" s="10" t="s">
        <v>863</v>
      </c>
      <c r="G431" s="37" t="s">
        <v>1749</v>
      </c>
      <c r="H431" s="145">
        <v>25</v>
      </c>
      <c r="I431" s="108" t="s">
        <v>1750</v>
      </c>
      <c r="J431" s="95" t="s">
        <v>1009</v>
      </c>
      <c r="K431" s="95" t="s">
        <v>1489</v>
      </c>
      <c r="L431" s="12" t="s">
        <v>1326</v>
      </c>
      <c r="M431" s="12" t="s">
        <v>1375</v>
      </c>
      <c r="N431" s="12" t="s">
        <v>1374</v>
      </c>
      <c r="O431" s="12" t="s">
        <v>1604</v>
      </c>
      <c r="P431" s="13">
        <v>2000</v>
      </c>
      <c r="Q431" s="10"/>
      <c r="R431" s="10"/>
      <c r="S431" s="230" t="s">
        <v>1268</v>
      </c>
      <c r="T431" s="96" t="s">
        <v>247</v>
      </c>
      <c r="U431" s="77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  <c r="AG431" s="78"/>
      <c r="AH431" s="78"/>
      <c r="AI431" s="78"/>
      <c r="AJ431" s="78"/>
      <c r="AK431" s="78"/>
      <c r="AL431" s="78"/>
      <c r="AM431" s="78"/>
      <c r="AN431" s="78"/>
      <c r="AO431" s="78"/>
      <c r="AP431" s="78"/>
      <c r="AQ431" s="78"/>
    </row>
    <row r="432" spans="1:43" ht="25.5" customHeight="1">
      <c r="A432" s="6" t="s">
        <v>1675</v>
      </c>
      <c r="B432" s="7">
        <v>2009</v>
      </c>
      <c r="C432" s="7">
        <f t="shared" si="7"/>
        <v>12</v>
      </c>
      <c r="D432" s="21">
        <v>40177</v>
      </c>
      <c r="E432" s="275" t="s">
        <v>864</v>
      </c>
      <c r="F432" s="10" t="s">
        <v>865</v>
      </c>
      <c r="G432" s="37" t="s">
        <v>1749</v>
      </c>
      <c r="H432" s="145">
        <v>35</v>
      </c>
      <c r="I432" s="108" t="s">
        <v>1750</v>
      </c>
      <c r="J432" s="95" t="s">
        <v>1503</v>
      </c>
      <c r="K432" s="95" t="s">
        <v>1489</v>
      </c>
      <c r="L432" s="12" t="s">
        <v>1303</v>
      </c>
      <c r="M432" s="12" t="s">
        <v>1375</v>
      </c>
      <c r="N432" s="12" t="s">
        <v>1376</v>
      </c>
      <c r="O432" s="95" t="s">
        <v>1197</v>
      </c>
      <c r="P432" s="13">
        <v>500</v>
      </c>
      <c r="Q432" s="10"/>
      <c r="R432" s="10"/>
      <c r="S432" s="230" t="s">
        <v>1222</v>
      </c>
      <c r="T432" s="96" t="s">
        <v>1222</v>
      </c>
      <c r="U432" s="77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  <c r="AG432" s="78"/>
      <c r="AH432" s="78"/>
      <c r="AI432" s="78"/>
      <c r="AJ432" s="78"/>
      <c r="AK432" s="78"/>
      <c r="AL432" s="78"/>
      <c r="AM432" s="78"/>
      <c r="AN432" s="78"/>
      <c r="AO432" s="78"/>
      <c r="AP432" s="78"/>
      <c r="AQ432" s="78"/>
    </row>
    <row r="433" spans="1:43" ht="25.5" customHeight="1">
      <c r="A433" s="6" t="s">
        <v>1676</v>
      </c>
      <c r="B433" s="7">
        <v>2009</v>
      </c>
      <c r="C433" s="7">
        <f t="shared" si="7"/>
        <v>12</v>
      </c>
      <c r="D433" s="21">
        <v>40177</v>
      </c>
      <c r="E433" s="275" t="s">
        <v>866</v>
      </c>
      <c r="F433" s="10" t="s">
        <v>867</v>
      </c>
      <c r="G433" s="11" t="s">
        <v>1749</v>
      </c>
      <c r="H433" s="145">
        <v>27</v>
      </c>
      <c r="I433" s="108" t="s">
        <v>1364</v>
      </c>
      <c r="J433" s="95" t="s">
        <v>1754</v>
      </c>
      <c r="K433" s="95" t="s">
        <v>1754</v>
      </c>
      <c r="L433" s="12" t="s">
        <v>1500</v>
      </c>
      <c r="M433" s="12" t="s">
        <v>1375</v>
      </c>
      <c r="N433" s="12" t="s">
        <v>1376</v>
      </c>
      <c r="O433" s="12" t="s">
        <v>1420</v>
      </c>
      <c r="P433" s="13">
        <v>3550</v>
      </c>
      <c r="Q433" s="10"/>
      <c r="R433" s="10"/>
      <c r="S433" s="230" t="s">
        <v>1421</v>
      </c>
      <c r="T433" s="26" t="s">
        <v>1421</v>
      </c>
      <c r="U433" s="77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  <c r="AG433" s="78"/>
      <c r="AH433" s="78"/>
      <c r="AI433" s="78"/>
      <c r="AJ433" s="78"/>
      <c r="AK433" s="78"/>
      <c r="AL433" s="78"/>
      <c r="AM433" s="78"/>
      <c r="AN433" s="78"/>
      <c r="AO433" s="78"/>
      <c r="AP433" s="78"/>
      <c r="AQ433" s="78"/>
    </row>
    <row r="434" spans="1:43" ht="25.5" customHeight="1">
      <c r="A434" s="6" t="s">
        <v>1677</v>
      </c>
      <c r="B434" s="7">
        <v>2009</v>
      </c>
      <c r="C434" s="7">
        <f t="shared" si="7"/>
        <v>12</v>
      </c>
      <c r="D434" s="21">
        <v>40177</v>
      </c>
      <c r="E434" s="275" t="s">
        <v>868</v>
      </c>
      <c r="F434" s="29" t="s">
        <v>869</v>
      </c>
      <c r="G434" s="11" t="s">
        <v>1749</v>
      </c>
      <c r="H434" s="145">
        <v>43</v>
      </c>
      <c r="I434" s="108" t="s">
        <v>1750</v>
      </c>
      <c r="J434" s="95" t="s">
        <v>1703</v>
      </c>
      <c r="K434" s="95" t="s">
        <v>1614</v>
      </c>
      <c r="L434" s="12" t="s">
        <v>1737</v>
      </c>
      <c r="M434" s="12" t="s">
        <v>1373</v>
      </c>
      <c r="N434" s="12" t="s">
        <v>1374</v>
      </c>
      <c r="O434" s="30" t="s">
        <v>333</v>
      </c>
      <c r="P434" s="13">
        <v>3000</v>
      </c>
      <c r="Q434" s="10"/>
      <c r="R434" s="10"/>
      <c r="S434" s="230" t="s">
        <v>1270</v>
      </c>
      <c r="T434" s="26" t="s">
        <v>870</v>
      </c>
      <c r="U434" s="77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  <c r="AG434" s="78"/>
      <c r="AH434" s="78"/>
      <c r="AI434" s="78"/>
      <c r="AJ434" s="78"/>
      <c r="AK434" s="78"/>
      <c r="AL434" s="78"/>
      <c r="AM434" s="78"/>
      <c r="AN434" s="78"/>
      <c r="AO434" s="78"/>
      <c r="AP434" s="78"/>
      <c r="AQ434" s="78"/>
    </row>
  </sheetData>
  <mergeCells count="1">
    <mergeCell ref="A2:T2"/>
  </mergeCells>
  <printOptions horizontalCentered="1"/>
  <pageMargins left="0.11811023622047245" right="0.15748031496062992" top="0.1968503937007874" bottom="0.15748031496062992" header="0.1968503937007874" footer="0"/>
  <pageSetup horizontalDpi="600" verticalDpi="600" orientation="landscape" paperSize="9" scale="8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31">
      <selection activeCell="E12" sqref="E12"/>
    </sheetView>
  </sheetViews>
  <sheetFormatPr defaultColWidth="11.421875" defaultRowHeight="12.75"/>
  <cols>
    <col min="1" max="1" width="5.7109375" style="169" customWidth="1"/>
    <col min="2" max="2" width="18.7109375" style="169" customWidth="1"/>
    <col min="3" max="3" width="18.140625" style="169" customWidth="1"/>
    <col min="4" max="4" width="14.8515625" style="169" customWidth="1"/>
    <col min="5" max="5" width="14.7109375" style="169" customWidth="1"/>
    <col min="6" max="6" width="10.421875" style="169" customWidth="1"/>
    <col min="7" max="7" width="12.7109375" style="169" customWidth="1"/>
    <col min="8" max="16384" width="11.421875" style="169" customWidth="1"/>
  </cols>
  <sheetData>
    <row r="2" spans="1:7" ht="20.25" customHeight="1">
      <c r="A2" s="293" t="str">
        <f>+Establecimiento!A2</f>
        <v>Siniestros Cubiertos por el Fondo</v>
      </c>
      <c r="B2" s="293"/>
      <c r="C2" s="293"/>
      <c r="D2" s="293"/>
      <c r="E2" s="293"/>
      <c r="F2" s="293"/>
      <c r="G2" s="293"/>
    </row>
    <row r="3" spans="1:7" ht="18" customHeight="1">
      <c r="A3" s="293" t="str">
        <f>+Establecimiento!A3</f>
        <v>de Enero a diciembre 2009</v>
      </c>
      <c r="B3" s="293"/>
      <c r="C3" s="293"/>
      <c r="D3" s="293"/>
      <c r="E3" s="293"/>
      <c r="F3" s="293"/>
      <c r="G3" s="293"/>
    </row>
    <row r="4" spans="1:7" ht="9.75" customHeight="1">
      <c r="A4" s="170"/>
      <c r="B4" s="170"/>
      <c r="C4" s="170"/>
      <c r="D4" s="170"/>
      <c r="E4" s="170"/>
      <c r="F4" s="170"/>
      <c r="G4" s="170"/>
    </row>
    <row r="5" spans="1:7" ht="18">
      <c r="A5" s="291" t="s">
        <v>1484</v>
      </c>
      <c r="B5" s="291"/>
      <c r="C5" s="291"/>
      <c r="D5" s="291"/>
      <c r="E5" s="291"/>
      <c r="F5" s="291"/>
      <c r="G5" s="291"/>
    </row>
    <row r="6" spans="2:6" ht="12.75">
      <c r="B6" s="170"/>
      <c r="C6" s="170"/>
      <c r="D6" s="170"/>
      <c r="E6" s="170"/>
      <c r="F6" s="170"/>
    </row>
    <row r="9" ht="12.75">
      <c r="B9" s="171" t="s">
        <v>1704</v>
      </c>
    </row>
    <row r="10" ht="13.5" thickBot="1"/>
    <row r="11" spans="2:6" ht="19.5" customHeight="1">
      <c r="B11" s="172" t="s">
        <v>1705</v>
      </c>
      <c r="C11" s="172" t="s">
        <v>1706</v>
      </c>
      <c r="D11" s="172" t="s">
        <v>1683</v>
      </c>
      <c r="E11" s="172" t="s">
        <v>1708</v>
      </c>
      <c r="F11" s="173" t="s">
        <v>1709</v>
      </c>
    </row>
    <row r="12" spans="2:6" ht="15.75" customHeight="1">
      <c r="B12" s="174" t="s">
        <v>1485</v>
      </c>
      <c r="C12" s="175">
        <f>SUM(E12:E16)</f>
        <v>430</v>
      </c>
      <c r="D12" s="176" t="s">
        <v>1684</v>
      </c>
      <c r="E12" s="175">
        <f>+COUNTIF('Gastos Medicos y Sepelios'!$P$5:$P$434,"&lt;1000")</f>
        <v>10</v>
      </c>
      <c r="F12" s="177">
        <f>E12/$C$12*100</f>
        <v>2.3255813953488373</v>
      </c>
    </row>
    <row r="13" spans="3:6" ht="15.75" customHeight="1">
      <c r="C13" s="161"/>
      <c r="D13" s="178" t="s">
        <v>1685</v>
      </c>
      <c r="E13" s="179">
        <f>+COUNTIF('Gastos Medicos y Sepelios'!$P$5:$P$434,"&lt;5000")-E12</f>
        <v>354</v>
      </c>
      <c r="F13" s="177">
        <f>E13/$C$12*100</f>
        <v>82.32558139534883</v>
      </c>
    </row>
    <row r="14" spans="3:6" ht="15.75" customHeight="1">
      <c r="C14" s="161"/>
      <c r="D14" s="180" t="s">
        <v>1686</v>
      </c>
      <c r="E14" s="179">
        <f>+COUNTIF('Gastos Medicos y Sepelios'!$P$5:$P$434,"&lt;10000")-SUM($E$12:E13)</f>
        <v>45</v>
      </c>
      <c r="F14" s="177">
        <f>E14/$C$12*100</f>
        <v>10.465116279069768</v>
      </c>
    </row>
    <row r="15" spans="4:6" ht="15.75" customHeight="1">
      <c r="D15" s="180" t="s">
        <v>1687</v>
      </c>
      <c r="E15" s="179">
        <f>+COUNTIF('Gastos Medicos y Sepelios'!$P$5:$P$434,"&lt;15000")-SUM($E$12:E14)</f>
        <v>13</v>
      </c>
      <c r="F15" s="177">
        <f>E15/$C$12*100</f>
        <v>3.0232558139534884</v>
      </c>
    </row>
    <row r="16" spans="2:6" ht="15.75" customHeight="1" thickBot="1">
      <c r="B16" s="181"/>
      <c r="C16" s="182"/>
      <c r="D16" s="183" t="s">
        <v>457</v>
      </c>
      <c r="E16" s="184">
        <f>+COUNTIF('Gastos Medicos y Sepelios'!$P$5:$P$434,"&lt;17751")-SUM($E$12:E15)</f>
        <v>8</v>
      </c>
      <c r="F16" s="185">
        <f>E16/$C$12*100</f>
        <v>1.8604651162790697</v>
      </c>
    </row>
    <row r="17" spans="4:6" ht="12.75">
      <c r="D17" s="186"/>
      <c r="E17" s="187"/>
      <c r="F17" s="187"/>
    </row>
    <row r="21" spans="2:3" ht="25.5" customHeight="1">
      <c r="B21" s="292" t="s">
        <v>1244</v>
      </c>
      <c r="C21" s="292"/>
    </row>
  </sheetData>
  <mergeCells count="4">
    <mergeCell ref="A5:G5"/>
    <mergeCell ref="B21:C21"/>
    <mergeCell ref="A2:G2"/>
    <mergeCell ref="A3:G3"/>
  </mergeCells>
  <printOptions horizontalCentered="1"/>
  <pageMargins left="0.7874015748031497" right="0.5905511811023623" top="0.5905511811023623" bottom="0.1968503937007874" header="0" footer="0.3937007874015748"/>
  <pageSetup horizontalDpi="600" verticalDpi="600" orientation="portrait" paperSize="9" scale="90" r:id="rId2"/>
  <headerFooter alignWithMargins="0">
    <oddFooter>&amp;L&amp;8Fuente: Fondo de Compensacion del SOAT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254"/>
  <sheetViews>
    <sheetView workbookViewId="0" topLeftCell="A112">
      <selection activeCell="H256" sqref="H256"/>
    </sheetView>
  </sheetViews>
  <sheetFormatPr defaultColWidth="11.421875" defaultRowHeight="12.75"/>
  <cols>
    <col min="1" max="1" width="3.7109375" style="118" customWidth="1"/>
    <col min="2" max="3" width="11.421875" style="118" customWidth="1"/>
    <col min="4" max="4" width="37.00390625" style="118" customWidth="1"/>
    <col min="5" max="5" width="12.7109375" style="118" customWidth="1"/>
    <col min="6" max="6" width="9.57421875" style="118" customWidth="1"/>
    <col min="7" max="7" width="3.7109375" style="118" customWidth="1"/>
    <col min="8" max="10" width="11.421875" style="118" customWidth="1"/>
    <col min="11" max="11" width="26.140625" style="118" bestFit="1" customWidth="1"/>
    <col min="12" max="16384" width="11.421875" style="118" customWidth="1"/>
  </cols>
  <sheetData>
    <row r="2" spans="1:7" ht="20.25" customHeight="1">
      <c r="A2" s="288" t="str">
        <f>+'Monto Comprometido'!A2:G2</f>
        <v>Siniestros Cubiertos por el Fondo</v>
      </c>
      <c r="B2" s="288"/>
      <c r="C2" s="288"/>
      <c r="D2" s="288"/>
      <c r="E2" s="288"/>
      <c r="F2" s="288"/>
      <c r="G2" s="288"/>
    </row>
    <row r="3" spans="1:7" ht="18" customHeight="1">
      <c r="A3" s="288" t="str">
        <f>+'Monto Comprometido'!A3:G3</f>
        <v>de Enero a diciembre 2009</v>
      </c>
      <c r="B3" s="288"/>
      <c r="C3" s="288"/>
      <c r="D3" s="288"/>
      <c r="E3" s="288"/>
      <c r="F3" s="288"/>
      <c r="G3" s="288"/>
    </row>
    <row r="4" spans="1:7" ht="9.75" customHeight="1">
      <c r="A4" s="120"/>
      <c r="B4" s="120"/>
      <c r="C4" s="120"/>
      <c r="D4" s="120"/>
      <c r="E4" s="120"/>
      <c r="F4" s="120"/>
      <c r="G4" s="120"/>
    </row>
    <row r="5" spans="2:6" ht="18">
      <c r="B5" s="287" t="s">
        <v>1243</v>
      </c>
      <c r="C5" s="287"/>
      <c r="D5" s="287"/>
      <c r="E5" s="287"/>
      <c r="F5" s="287"/>
    </row>
    <row r="6" spans="2:6" ht="13.5" customHeight="1">
      <c r="B6" s="119"/>
      <c r="C6" s="119"/>
      <c r="D6" s="119"/>
      <c r="E6" s="119"/>
      <c r="F6" s="119"/>
    </row>
    <row r="8" ht="12.75">
      <c r="B8" s="121" t="s">
        <v>1704</v>
      </c>
    </row>
    <row r="9" ht="13.5" thickBot="1"/>
    <row r="10" spans="1:7" ht="19.5" customHeight="1">
      <c r="A10" s="188"/>
      <c r="B10" s="189" t="s">
        <v>1705</v>
      </c>
      <c r="C10" s="189" t="s">
        <v>1713</v>
      </c>
      <c r="D10" s="189" t="s">
        <v>1480</v>
      </c>
      <c r="E10" s="189" t="s">
        <v>1708</v>
      </c>
      <c r="F10" s="189" t="s">
        <v>1709</v>
      </c>
      <c r="G10" s="190"/>
    </row>
    <row r="11" spans="1:7" ht="15.75" customHeight="1">
      <c r="A11" s="190"/>
      <c r="B11" s="270" t="s">
        <v>1723</v>
      </c>
      <c r="C11" s="282">
        <f>SUM(E11:E204)</f>
        <v>430</v>
      </c>
      <c r="D11" s="278" t="s">
        <v>1344</v>
      </c>
      <c r="E11" s="191">
        <f>+COUNTIF('Gastos Medicos y Sepelios'!$L$5:$L$434,Comisaria!D11)</f>
        <v>1</v>
      </c>
      <c r="F11" s="192">
        <f aca="true" t="shared" si="0" ref="F11:F64">E11/$C$11*100</f>
        <v>0.23255813953488372</v>
      </c>
      <c r="G11" s="190"/>
    </row>
    <row r="12" spans="1:7" ht="12.75">
      <c r="A12" s="190"/>
      <c r="B12" s="190"/>
      <c r="C12" s="193"/>
      <c r="D12" s="278" t="s">
        <v>1738</v>
      </c>
      <c r="E12" s="191">
        <f>+COUNTIF('Gastos Medicos y Sepelios'!$L$5:$L$434,Comisaria!D12)</f>
        <v>2</v>
      </c>
      <c r="F12" s="192">
        <f t="shared" si="0"/>
        <v>0.46511627906976744</v>
      </c>
      <c r="G12" s="190"/>
    </row>
    <row r="13" spans="1:7" ht="12.75">
      <c r="A13" s="190"/>
      <c r="B13" s="190"/>
      <c r="C13" s="193"/>
      <c r="D13" s="278" t="s">
        <v>1010</v>
      </c>
      <c r="E13" s="191">
        <f>+COUNTIF('Gastos Medicos y Sepelios'!$L$5:$L$434,Comisaria!D13)</f>
        <v>1</v>
      </c>
      <c r="F13" s="192">
        <f t="shared" si="0"/>
        <v>0.23255813953488372</v>
      </c>
      <c r="G13" s="190"/>
    </row>
    <row r="14" spans="1:7" ht="12.75">
      <c r="A14" s="190"/>
      <c r="B14" s="190"/>
      <c r="C14" s="193"/>
      <c r="D14" s="278" t="s">
        <v>518</v>
      </c>
      <c r="E14" s="191">
        <f>+COUNTIF('Gastos Medicos y Sepelios'!$L$5:$L$434,Comisaria!D14)</f>
        <v>1</v>
      </c>
      <c r="F14" s="192">
        <f t="shared" si="0"/>
        <v>0.23255813953488372</v>
      </c>
      <c r="G14" s="190"/>
    </row>
    <row r="15" spans="1:7" ht="12.75">
      <c r="A15" s="190"/>
      <c r="B15" s="190"/>
      <c r="C15" s="193"/>
      <c r="D15" s="278" t="s">
        <v>1205</v>
      </c>
      <c r="E15" s="191">
        <f>+COUNTIF('Gastos Medicos y Sepelios'!$L$5:$L$434,Comisaria!D15)</f>
        <v>1</v>
      </c>
      <c r="F15" s="192">
        <f t="shared" si="0"/>
        <v>0.23255813953488372</v>
      </c>
      <c r="G15" s="190"/>
    </row>
    <row r="16" spans="1:7" ht="12.75">
      <c r="A16" s="190"/>
      <c r="B16" s="190"/>
      <c r="C16" s="193"/>
      <c r="D16" s="278" t="s">
        <v>1745</v>
      </c>
      <c r="E16" s="191">
        <f>+COUNTIF('Gastos Medicos y Sepelios'!$L$5:$L$434,Comisaria!D16)</f>
        <v>1</v>
      </c>
      <c r="F16" s="192">
        <f t="shared" si="0"/>
        <v>0.23255813953488372</v>
      </c>
      <c r="G16" s="190"/>
    </row>
    <row r="17" spans="1:7" ht="12.75">
      <c r="A17" s="190"/>
      <c r="B17" s="190"/>
      <c r="C17" s="193"/>
      <c r="D17" s="278" t="s">
        <v>1730</v>
      </c>
      <c r="E17" s="191">
        <f>+COUNTIF('Gastos Medicos y Sepelios'!$L$5:$L$434,Comisaria!D17)</f>
        <v>2</v>
      </c>
      <c r="F17" s="192">
        <f t="shared" si="0"/>
        <v>0.46511627906976744</v>
      </c>
      <c r="G17" s="190"/>
    </row>
    <row r="18" spans="1:7" ht="12.75">
      <c r="A18" s="190"/>
      <c r="B18" s="190"/>
      <c r="C18" s="193"/>
      <c r="D18" s="278" t="s">
        <v>1765</v>
      </c>
      <c r="E18" s="191">
        <f>+COUNTIF('Gastos Medicos y Sepelios'!$L$5:$L$434,Comisaria!D18)</f>
        <v>1</v>
      </c>
      <c r="F18" s="192">
        <f t="shared" si="0"/>
        <v>0.23255813953488372</v>
      </c>
      <c r="G18" s="190"/>
    </row>
    <row r="19" spans="1:7" ht="12.75">
      <c r="A19" s="190"/>
      <c r="B19" s="190"/>
      <c r="C19" s="193"/>
      <c r="D19" s="278" t="s">
        <v>492</v>
      </c>
      <c r="E19" s="191">
        <f>+COUNTIF('Gastos Medicos y Sepelios'!$L$5:$L$434,Comisaria!D19)</f>
        <v>1</v>
      </c>
      <c r="F19" s="192">
        <f t="shared" si="0"/>
        <v>0.23255813953488372</v>
      </c>
      <c r="G19" s="190"/>
    </row>
    <row r="20" spans="1:7" ht="12.75">
      <c r="A20" s="190"/>
      <c r="B20" s="190"/>
      <c r="C20" s="193"/>
      <c r="D20" s="278" t="s">
        <v>1277</v>
      </c>
      <c r="E20" s="191">
        <f>+COUNTIF('Gastos Medicos y Sepelios'!$L$5:$L$434,Comisaria!D20)</f>
        <v>1</v>
      </c>
      <c r="F20" s="192">
        <f t="shared" si="0"/>
        <v>0.23255813953488372</v>
      </c>
      <c r="G20" s="190"/>
    </row>
    <row r="21" spans="1:7" ht="12.75">
      <c r="A21" s="190"/>
      <c r="B21" s="190"/>
      <c r="C21" s="193"/>
      <c r="D21" s="278" t="s">
        <v>1005</v>
      </c>
      <c r="E21" s="191">
        <f>+COUNTIF('Gastos Medicos y Sepelios'!$L$5:$L$434,Comisaria!D21)</f>
        <v>2</v>
      </c>
      <c r="F21" s="192">
        <f t="shared" si="0"/>
        <v>0.46511627906976744</v>
      </c>
      <c r="G21" s="190"/>
    </row>
    <row r="22" spans="1:7" ht="12.75">
      <c r="A22" s="190"/>
      <c r="B22" s="190"/>
      <c r="C22" s="193"/>
      <c r="D22" s="278" t="s">
        <v>1495</v>
      </c>
      <c r="E22" s="191">
        <f>+COUNTIF('Gastos Medicos y Sepelios'!$L$5:$L$434,Comisaria!D22)</f>
        <v>4</v>
      </c>
      <c r="F22" s="192">
        <f t="shared" si="0"/>
        <v>0.9302325581395349</v>
      </c>
      <c r="G22" s="190"/>
    </row>
    <row r="23" spans="1:7" ht="12.75">
      <c r="A23" s="190"/>
      <c r="B23" s="190"/>
      <c r="C23" s="193"/>
      <c r="D23" s="278" t="s">
        <v>65</v>
      </c>
      <c r="E23" s="191">
        <f>+COUNTIF('Gastos Medicos y Sepelios'!$L$5:$L$434,Comisaria!D23)</f>
        <v>1</v>
      </c>
      <c r="F23" s="192">
        <f t="shared" si="0"/>
        <v>0.23255813953488372</v>
      </c>
      <c r="G23" s="190"/>
    </row>
    <row r="24" spans="1:7" ht="12.75">
      <c r="A24" s="190"/>
      <c r="B24" s="190"/>
      <c r="C24" s="193"/>
      <c r="D24" s="278" t="s">
        <v>152</v>
      </c>
      <c r="E24" s="191">
        <f>+COUNTIF('Gastos Medicos y Sepelios'!$L$5:$L$434,Comisaria!D24)</f>
        <v>1</v>
      </c>
      <c r="F24" s="192">
        <f t="shared" si="0"/>
        <v>0.23255813953488372</v>
      </c>
      <c r="G24" s="190"/>
    </row>
    <row r="25" spans="1:7" ht="12.75">
      <c r="A25" s="190"/>
      <c r="B25" s="190"/>
      <c r="C25" s="193"/>
      <c r="D25" s="278" t="s">
        <v>906</v>
      </c>
      <c r="E25" s="191">
        <f>+COUNTIF('Gastos Medicos y Sepelios'!$L$5:$L$434,Comisaria!D25)</f>
        <v>1</v>
      </c>
      <c r="F25" s="192">
        <f t="shared" si="0"/>
        <v>0.23255813953488372</v>
      </c>
      <c r="G25" s="190"/>
    </row>
    <row r="26" spans="1:7" ht="12.75">
      <c r="A26" s="190"/>
      <c r="B26" s="190"/>
      <c r="C26" s="193"/>
      <c r="D26" s="278" t="s">
        <v>653</v>
      </c>
      <c r="E26" s="191">
        <f>+COUNTIF('Gastos Medicos y Sepelios'!$L$5:$L$434,Comisaria!D26)</f>
        <v>1</v>
      </c>
      <c r="F26" s="192">
        <f t="shared" si="0"/>
        <v>0.23255813953488372</v>
      </c>
      <c r="G26" s="190"/>
    </row>
    <row r="27" spans="1:7" ht="12.75">
      <c r="A27" s="190"/>
      <c r="B27" s="190"/>
      <c r="C27" s="193"/>
      <c r="D27" s="278" t="s">
        <v>1203</v>
      </c>
      <c r="E27" s="191">
        <f>+COUNTIF('Gastos Medicos y Sepelios'!$L$5:$L$434,Comisaria!D27)</f>
        <v>4</v>
      </c>
      <c r="F27" s="192">
        <f t="shared" si="0"/>
        <v>0.9302325581395349</v>
      </c>
      <c r="G27" s="190"/>
    </row>
    <row r="28" spans="1:7" ht="12.75">
      <c r="A28" s="190"/>
      <c r="B28" s="190"/>
      <c r="C28" s="193"/>
      <c r="D28" s="278" t="s">
        <v>785</v>
      </c>
      <c r="E28" s="191">
        <f>+COUNTIF('Gastos Medicos y Sepelios'!$L$5:$L$434,Comisaria!D28)</f>
        <v>1</v>
      </c>
      <c r="F28" s="192">
        <f t="shared" si="0"/>
        <v>0.23255813953488372</v>
      </c>
      <c r="G28" s="190"/>
    </row>
    <row r="29" spans="1:7" ht="12.75">
      <c r="A29" s="190"/>
      <c r="B29" s="190"/>
      <c r="C29" s="193"/>
      <c r="D29" s="278" t="s">
        <v>765</v>
      </c>
      <c r="E29" s="191">
        <f>+COUNTIF('Gastos Medicos y Sepelios'!$L$5:$L$434,Comisaria!D29)</f>
        <v>1</v>
      </c>
      <c r="F29" s="192">
        <f t="shared" si="0"/>
        <v>0.23255813953488372</v>
      </c>
      <c r="G29" s="190"/>
    </row>
    <row r="30" spans="1:7" ht="12.75">
      <c r="A30" s="190"/>
      <c r="B30" s="190"/>
      <c r="C30" s="193"/>
      <c r="D30" s="278" t="s">
        <v>495</v>
      </c>
      <c r="E30" s="191">
        <f>+COUNTIF('Gastos Medicos y Sepelios'!$L$5:$L$434,Comisaria!D30)</f>
        <v>1</v>
      </c>
      <c r="F30" s="192">
        <f t="shared" si="0"/>
        <v>0.23255813953488372</v>
      </c>
      <c r="G30" s="190"/>
    </row>
    <row r="31" spans="1:7" ht="12.75">
      <c r="A31" s="190"/>
      <c r="B31" s="190"/>
      <c r="C31" s="193"/>
      <c r="D31" s="278" t="s">
        <v>1298</v>
      </c>
      <c r="E31" s="191">
        <f>+COUNTIF('Gastos Medicos y Sepelios'!$L$5:$L$434,Comisaria!D31)</f>
        <v>8</v>
      </c>
      <c r="F31" s="192">
        <f t="shared" si="0"/>
        <v>1.8604651162790697</v>
      </c>
      <c r="G31" s="190"/>
    </row>
    <row r="32" spans="1:7" ht="12.75">
      <c r="A32" s="190"/>
      <c r="B32" s="190"/>
      <c r="C32" s="193"/>
      <c r="D32" s="278" t="s">
        <v>268</v>
      </c>
      <c r="E32" s="191">
        <f>+COUNTIF('Gastos Medicos y Sepelios'!$L$5:$L$434,Comisaria!D32)</f>
        <v>2</v>
      </c>
      <c r="F32" s="192">
        <f t="shared" si="0"/>
        <v>0.46511627906976744</v>
      </c>
      <c r="G32" s="190"/>
    </row>
    <row r="33" spans="1:7" ht="12.75">
      <c r="A33" s="190"/>
      <c r="B33" s="190"/>
      <c r="C33" s="193"/>
      <c r="D33" s="278" t="s">
        <v>366</v>
      </c>
      <c r="E33" s="191">
        <f>+COUNTIF('Gastos Medicos y Sepelios'!$L$5:$L$434,Comisaria!D33)</f>
        <v>2</v>
      </c>
      <c r="F33" s="192">
        <f t="shared" si="0"/>
        <v>0.46511627906976744</v>
      </c>
      <c r="G33" s="190"/>
    </row>
    <row r="34" spans="1:7" ht="12.75">
      <c r="A34" s="190"/>
      <c r="B34" s="190"/>
      <c r="C34" s="193"/>
      <c r="D34" s="278" t="s">
        <v>1296</v>
      </c>
      <c r="E34" s="191">
        <f>+COUNTIF('Gastos Medicos y Sepelios'!$L$5:$L$434,Comisaria!D34)</f>
        <v>3</v>
      </c>
      <c r="F34" s="192">
        <f t="shared" si="0"/>
        <v>0.6976744186046512</v>
      </c>
      <c r="G34" s="190"/>
    </row>
    <row r="35" spans="1:7" ht="12.75">
      <c r="A35" s="190"/>
      <c r="B35" s="190"/>
      <c r="C35" s="193"/>
      <c r="D35" s="278" t="s">
        <v>1299</v>
      </c>
      <c r="E35" s="191">
        <f>+COUNTIF('Gastos Medicos y Sepelios'!$L$5:$L$434,Comisaria!D35)</f>
        <v>1</v>
      </c>
      <c r="F35" s="192">
        <f t="shared" si="0"/>
        <v>0.23255813953488372</v>
      </c>
      <c r="G35" s="190"/>
    </row>
    <row r="36" spans="1:7" ht="12.75">
      <c r="A36" s="190"/>
      <c r="B36" s="190"/>
      <c r="C36" s="193"/>
      <c r="D36" s="278" t="s">
        <v>375</v>
      </c>
      <c r="E36" s="191">
        <f>+COUNTIF('Gastos Medicos y Sepelios'!$L$5:$L$434,Comisaria!D36)</f>
        <v>1</v>
      </c>
      <c r="F36" s="192">
        <f t="shared" si="0"/>
        <v>0.23255813953488372</v>
      </c>
      <c r="G36" s="190"/>
    </row>
    <row r="37" spans="1:7" ht="12.75">
      <c r="A37" s="190"/>
      <c r="B37" s="190"/>
      <c r="C37" s="193"/>
      <c r="D37" s="278" t="s">
        <v>180</v>
      </c>
      <c r="E37" s="191">
        <f>+COUNTIF('Gastos Medicos y Sepelios'!$L$5:$L$434,Comisaria!D37)</f>
        <v>1</v>
      </c>
      <c r="F37" s="192">
        <f t="shared" si="0"/>
        <v>0.23255813953488372</v>
      </c>
      <c r="G37" s="190"/>
    </row>
    <row r="38" spans="1:7" ht="12.75">
      <c r="A38" s="190"/>
      <c r="B38" s="190"/>
      <c r="C38" s="193"/>
      <c r="D38" s="278" t="s">
        <v>1764</v>
      </c>
      <c r="E38" s="191">
        <f>+COUNTIF('Gastos Medicos y Sepelios'!$L$5:$L$434,Comisaria!D38)</f>
        <v>5</v>
      </c>
      <c r="F38" s="192">
        <f t="shared" si="0"/>
        <v>1.1627906976744187</v>
      </c>
      <c r="G38" s="190"/>
    </row>
    <row r="39" spans="1:7" ht="12.75">
      <c r="A39" s="190"/>
      <c r="B39" s="190"/>
      <c r="C39" s="193"/>
      <c r="D39" s="278" t="s">
        <v>107</v>
      </c>
      <c r="E39" s="191">
        <f>+COUNTIF('Gastos Medicos y Sepelios'!$L$5:$L$434,Comisaria!D39)</f>
        <v>1</v>
      </c>
      <c r="F39" s="192">
        <f t="shared" si="0"/>
        <v>0.23255813953488372</v>
      </c>
      <c r="G39" s="190"/>
    </row>
    <row r="40" spans="1:7" ht="12.75">
      <c r="A40" s="190"/>
      <c r="B40" s="190"/>
      <c r="C40" s="193"/>
      <c r="D40" s="278" t="s">
        <v>320</v>
      </c>
      <c r="E40" s="191">
        <f>+COUNTIF('Gastos Medicos y Sepelios'!$L$5:$L$434,Comisaria!D40)</f>
        <v>1</v>
      </c>
      <c r="F40" s="192">
        <f t="shared" si="0"/>
        <v>0.23255813953488372</v>
      </c>
      <c r="G40" s="190"/>
    </row>
    <row r="41" spans="1:7" ht="12.75">
      <c r="A41" s="190"/>
      <c r="B41" s="190"/>
      <c r="C41" s="193"/>
      <c r="D41" s="278" t="s">
        <v>198</v>
      </c>
      <c r="E41" s="191">
        <f>+COUNTIF('Gastos Medicos y Sepelios'!$L$5:$L$434,Comisaria!D41)</f>
        <v>1</v>
      </c>
      <c r="F41" s="192">
        <f t="shared" si="0"/>
        <v>0.23255813953488372</v>
      </c>
      <c r="G41" s="190"/>
    </row>
    <row r="42" spans="1:7" ht="12.75">
      <c r="A42" s="190"/>
      <c r="B42" s="190"/>
      <c r="C42" s="193"/>
      <c r="D42" s="278" t="s">
        <v>1262</v>
      </c>
      <c r="E42" s="191">
        <f>+COUNTIF('Gastos Medicos y Sepelios'!$L$5:$L$434,Comisaria!D42)</f>
        <v>1</v>
      </c>
      <c r="F42" s="192">
        <f t="shared" si="0"/>
        <v>0.23255813953488372</v>
      </c>
      <c r="G42" s="190"/>
    </row>
    <row r="43" spans="1:7" ht="12.75">
      <c r="A43" s="190"/>
      <c r="B43" s="190"/>
      <c r="C43" s="193"/>
      <c r="D43" s="278" t="s">
        <v>396</v>
      </c>
      <c r="E43" s="191">
        <f>+COUNTIF('Gastos Medicos y Sepelios'!$L$5:$L$434,Comisaria!D43)</f>
        <v>1</v>
      </c>
      <c r="F43" s="192">
        <f t="shared" si="0"/>
        <v>0.23255813953488372</v>
      </c>
      <c r="G43" s="190"/>
    </row>
    <row r="44" spans="1:7" ht="12.75">
      <c r="A44" s="190"/>
      <c r="B44" s="190"/>
      <c r="C44" s="193"/>
      <c r="D44" s="278" t="s">
        <v>409</v>
      </c>
      <c r="E44" s="191">
        <f>+COUNTIF('Gastos Medicos y Sepelios'!$L$5:$L$434,Comisaria!D44)</f>
        <v>1</v>
      </c>
      <c r="F44" s="192">
        <f t="shared" si="0"/>
        <v>0.23255813953488372</v>
      </c>
      <c r="G44" s="190"/>
    </row>
    <row r="45" spans="1:7" ht="12.75">
      <c r="A45" s="190"/>
      <c r="B45" s="190"/>
      <c r="C45" s="193"/>
      <c r="D45" s="278" t="s">
        <v>1300</v>
      </c>
      <c r="E45" s="191">
        <f>+COUNTIF('Gastos Medicos y Sepelios'!$L$5:$L$434,Comisaria!D45)</f>
        <v>1</v>
      </c>
      <c r="F45" s="192">
        <f t="shared" si="0"/>
        <v>0.23255813953488372</v>
      </c>
      <c r="G45" s="190"/>
    </row>
    <row r="46" spans="1:7" ht="12.75">
      <c r="A46" s="190"/>
      <c r="B46" s="190"/>
      <c r="C46" s="193"/>
      <c r="D46" s="278" t="s">
        <v>1479</v>
      </c>
      <c r="E46" s="191">
        <f>+COUNTIF('Gastos Medicos y Sepelios'!$L$5:$L$434,Comisaria!D46)</f>
        <v>1</v>
      </c>
      <c r="F46" s="192">
        <f t="shared" si="0"/>
        <v>0.23255813953488372</v>
      </c>
      <c r="G46" s="190"/>
    </row>
    <row r="47" spans="1:7" ht="12.75">
      <c r="A47" s="190"/>
      <c r="B47" s="190"/>
      <c r="C47" s="193"/>
      <c r="D47" s="278" t="s">
        <v>1174</v>
      </c>
      <c r="E47" s="191">
        <f>+COUNTIF('Gastos Medicos y Sepelios'!$L$5:$L$434,Comisaria!D47)</f>
        <v>6</v>
      </c>
      <c r="F47" s="192">
        <f t="shared" si="0"/>
        <v>1.3953488372093024</v>
      </c>
      <c r="G47" s="190"/>
    </row>
    <row r="48" spans="1:7" ht="12.75">
      <c r="A48" s="190"/>
      <c r="B48" s="190"/>
      <c r="C48" s="193"/>
      <c r="D48" s="278" t="s">
        <v>662</v>
      </c>
      <c r="E48" s="191">
        <f>+COUNTIF('Gastos Medicos y Sepelios'!$L$5:$L$434,Comisaria!D48)</f>
        <v>1</v>
      </c>
      <c r="F48" s="192">
        <f t="shared" si="0"/>
        <v>0.23255813953488372</v>
      </c>
      <c r="G48" s="190"/>
    </row>
    <row r="49" spans="1:7" ht="12.75">
      <c r="A49" s="190"/>
      <c r="B49" s="190"/>
      <c r="C49" s="193"/>
      <c r="D49" s="278" t="s">
        <v>1335</v>
      </c>
      <c r="E49" s="191">
        <f>+COUNTIF('Gastos Medicos y Sepelios'!$L$5:$L$434,Comisaria!D49)</f>
        <v>1</v>
      </c>
      <c r="F49" s="192">
        <f t="shared" si="0"/>
        <v>0.23255813953488372</v>
      </c>
      <c r="G49" s="190"/>
    </row>
    <row r="50" spans="1:7" ht="12.75">
      <c r="A50" s="190"/>
      <c r="B50" s="190"/>
      <c r="C50" s="193"/>
      <c r="D50" s="278" t="s">
        <v>1295</v>
      </c>
      <c r="E50" s="191">
        <f>+COUNTIF('Gastos Medicos y Sepelios'!$L$5:$L$434,Comisaria!D50)</f>
        <v>5</v>
      </c>
      <c r="F50" s="192">
        <f t="shared" si="0"/>
        <v>1.1627906976744187</v>
      </c>
      <c r="G50" s="190"/>
    </row>
    <row r="51" spans="1:7" ht="12.75">
      <c r="A51" s="190"/>
      <c r="B51" s="190"/>
      <c r="C51" s="193"/>
      <c r="D51" s="278" t="s">
        <v>1701</v>
      </c>
      <c r="E51" s="191">
        <f>+COUNTIF('Gastos Medicos y Sepelios'!$L$5:$L$434,Comisaria!D51)</f>
        <v>1</v>
      </c>
      <c r="F51" s="192">
        <f t="shared" si="0"/>
        <v>0.23255813953488372</v>
      </c>
      <c r="G51" s="190"/>
    </row>
    <row r="52" spans="1:7" ht="12.75">
      <c r="A52" s="190"/>
      <c r="B52" s="190"/>
      <c r="C52" s="193"/>
      <c r="D52" s="278" t="s">
        <v>688</v>
      </c>
      <c r="E52" s="191">
        <f>+COUNTIF('Gastos Medicos y Sepelios'!$L$5:$L$434,Comisaria!D52)</f>
        <v>1</v>
      </c>
      <c r="F52" s="192">
        <f t="shared" si="0"/>
        <v>0.23255813953488372</v>
      </c>
      <c r="G52" s="190"/>
    </row>
    <row r="53" spans="1:7" ht="12.75">
      <c r="A53" s="190"/>
      <c r="B53" s="190"/>
      <c r="C53" s="193"/>
      <c r="D53" s="278" t="s">
        <v>1171</v>
      </c>
      <c r="E53" s="191">
        <f>+COUNTIF('Gastos Medicos y Sepelios'!$L$5:$L$434,Comisaria!D53)</f>
        <v>1</v>
      </c>
      <c r="F53" s="192">
        <f t="shared" si="0"/>
        <v>0.23255813953488372</v>
      </c>
      <c r="G53" s="190"/>
    </row>
    <row r="54" spans="1:7" ht="12.75">
      <c r="A54" s="190"/>
      <c r="B54" s="190"/>
      <c r="C54" s="193"/>
      <c r="D54" s="278" t="s">
        <v>1278</v>
      </c>
      <c r="E54" s="191">
        <f>+COUNTIF('Gastos Medicos y Sepelios'!$L$5:$L$434,Comisaria!D54)</f>
        <v>2</v>
      </c>
      <c r="F54" s="192">
        <f t="shared" si="0"/>
        <v>0.46511627906976744</v>
      </c>
      <c r="G54" s="190"/>
    </row>
    <row r="55" spans="1:7" ht="12.75">
      <c r="A55" s="190"/>
      <c r="B55" s="190"/>
      <c r="C55" s="193"/>
      <c r="D55" s="278" t="s">
        <v>575</v>
      </c>
      <c r="E55" s="191">
        <f>+COUNTIF('Gastos Medicos y Sepelios'!$L$5:$L$434,Comisaria!D55)</f>
        <v>1</v>
      </c>
      <c r="F55" s="192">
        <f t="shared" si="0"/>
        <v>0.23255813953488372</v>
      </c>
      <c r="G55" s="190"/>
    </row>
    <row r="56" spans="1:7" ht="12.75">
      <c r="A56" s="190"/>
      <c r="B56" s="190"/>
      <c r="C56" s="193"/>
      <c r="D56" s="278" t="s">
        <v>545</v>
      </c>
      <c r="E56" s="191">
        <f>+COUNTIF('Gastos Medicos y Sepelios'!$L$5:$L$434,Comisaria!D56)</f>
        <v>3</v>
      </c>
      <c r="F56" s="192">
        <f t="shared" si="0"/>
        <v>0.6976744186046512</v>
      </c>
      <c r="G56" s="190"/>
    </row>
    <row r="57" spans="1:7" ht="12.75">
      <c r="A57" s="190"/>
      <c r="B57" s="190"/>
      <c r="C57" s="193"/>
      <c r="D57" s="278" t="s">
        <v>1528</v>
      </c>
      <c r="E57" s="191">
        <f>+COUNTIF('Gastos Medicos y Sepelios'!$L$5:$L$434,Comisaria!D57)</f>
        <v>6</v>
      </c>
      <c r="F57" s="192">
        <f t="shared" si="0"/>
        <v>1.3953488372093024</v>
      </c>
      <c r="G57" s="190"/>
    </row>
    <row r="58" spans="1:7" ht="12.75">
      <c r="A58" s="190"/>
      <c r="B58" s="190"/>
      <c r="C58" s="193"/>
      <c r="D58" s="278" t="s">
        <v>1736</v>
      </c>
      <c r="E58" s="191">
        <f>+COUNTIF('Gastos Medicos y Sepelios'!$L$5:$L$434,Comisaria!D58)</f>
        <v>2</v>
      </c>
      <c r="F58" s="192">
        <f t="shared" si="0"/>
        <v>0.46511627906976744</v>
      </c>
      <c r="G58" s="190"/>
    </row>
    <row r="59" spans="1:7" ht="12.75">
      <c r="A59" s="190"/>
      <c r="B59" s="190"/>
      <c r="C59" s="193"/>
      <c r="D59" s="278" t="s">
        <v>1470</v>
      </c>
      <c r="E59" s="191">
        <f>+COUNTIF('Gastos Medicos y Sepelios'!$L$5:$L$434,Comisaria!D59)</f>
        <v>3</v>
      </c>
      <c r="F59" s="192">
        <f t="shared" si="0"/>
        <v>0.6976744186046512</v>
      </c>
      <c r="G59" s="190"/>
    </row>
    <row r="60" spans="1:7" ht="12.75">
      <c r="A60" s="190"/>
      <c r="B60" s="190"/>
      <c r="C60" s="193"/>
      <c r="D60" s="278" t="s">
        <v>1743</v>
      </c>
      <c r="E60" s="191">
        <f>+COUNTIF('Gastos Medicos y Sepelios'!$L$5:$L$434,Comisaria!D60)</f>
        <v>3</v>
      </c>
      <c r="F60" s="192">
        <f t="shared" si="0"/>
        <v>0.6976744186046512</v>
      </c>
      <c r="G60" s="190"/>
    </row>
    <row r="61" spans="1:7" ht="12.75">
      <c r="A61" s="190"/>
      <c r="B61" s="190"/>
      <c r="C61" s="193"/>
      <c r="D61" s="278" t="s">
        <v>997</v>
      </c>
      <c r="E61" s="191">
        <f>+COUNTIF('Gastos Medicos y Sepelios'!$L$5:$L$434,Comisaria!D61)</f>
        <v>1</v>
      </c>
      <c r="F61" s="192">
        <f t="shared" si="0"/>
        <v>0.23255813953488372</v>
      </c>
      <c r="G61" s="190"/>
    </row>
    <row r="62" spans="1:7" ht="12.75">
      <c r="A62" s="190"/>
      <c r="B62" s="190"/>
      <c r="C62" s="193"/>
      <c r="D62" s="278" t="s">
        <v>959</v>
      </c>
      <c r="E62" s="191">
        <f>+COUNTIF('Gastos Medicos y Sepelios'!$L$5:$L$434,Comisaria!D62)</f>
        <v>2</v>
      </c>
      <c r="F62" s="192">
        <f t="shared" si="0"/>
        <v>0.46511627906976744</v>
      </c>
      <c r="G62" s="190"/>
    </row>
    <row r="63" spans="1:7" ht="12.75">
      <c r="A63" s="190"/>
      <c r="B63" s="190"/>
      <c r="C63" s="193"/>
      <c r="D63" s="278" t="s">
        <v>1821</v>
      </c>
      <c r="E63" s="191">
        <f>+COUNTIF('Gastos Medicos y Sepelios'!$L$5:$L$434,Comisaria!D63)</f>
        <v>1</v>
      </c>
      <c r="F63" s="192">
        <f t="shared" si="0"/>
        <v>0.23255813953488372</v>
      </c>
      <c r="G63" s="190"/>
    </row>
    <row r="64" spans="1:7" ht="12.75">
      <c r="A64" s="190"/>
      <c r="B64" s="190"/>
      <c r="C64" s="193"/>
      <c r="D64" s="278" t="s">
        <v>907</v>
      </c>
      <c r="E64" s="191">
        <f>+COUNTIF('Gastos Medicos y Sepelios'!$L$5:$L$434,Comisaria!D64)</f>
        <v>3</v>
      </c>
      <c r="F64" s="192">
        <f t="shared" si="0"/>
        <v>0.6976744186046512</v>
      </c>
      <c r="G64" s="190"/>
    </row>
    <row r="65" spans="1:7" ht="15.75" customHeight="1">
      <c r="A65" s="190"/>
      <c r="B65" s="268"/>
      <c r="C65" s="269"/>
      <c r="D65" s="278" t="s">
        <v>958</v>
      </c>
      <c r="E65" s="191">
        <f>+COUNTIF('Gastos Medicos y Sepelios'!$L$5:$L$434,Comisaria!D65)</f>
        <v>5</v>
      </c>
      <c r="F65" s="192">
        <f>E65/$C$11*100</f>
        <v>1.1627906976744187</v>
      </c>
      <c r="G65" s="190"/>
    </row>
    <row r="66" spans="1:7" ht="15.75" customHeight="1">
      <c r="A66" s="190"/>
      <c r="B66" s="268"/>
      <c r="C66" s="269"/>
      <c r="D66" s="278" t="s">
        <v>1172</v>
      </c>
      <c r="E66" s="191">
        <f>+COUNTIF('Gastos Medicos y Sepelios'!$L$5:$L$434,Comisaria!D66)</f>
        <v>1</v>
      </c>
      <c r="F66" s="192">
        <f aca="true" t="shared" si="1" ref="F66:F82">E66/$C$11*100</f>
        <v>0.23255813953488372</v>
      </c>
      <c r="G66" s="190"/>
    </row>
    <row r="67" spans="1:7" ht="15.75" customHeight="1">
      <c r="A67" s="190"/>
      <c r="B67" s="268"/>
      <c r="C67" s="269"/>
      <c r="D67" s="278" t="s">
        <v>911</v>
      </c>
      <c r="E67" s="191">
        <f>+COUNTIF('Gastos Medicos y Sepelios'!$L$5:$L$434,Comisaria!D67)</f>
        <v>1</v>
      </c>
      <c r="F67" s="192">
        <f t="shared" si="1"/>
        <v>0.23255813953488372</v>
      </c>
      <c r="G67" s="190"/>
    </row>
    <row r="68" spans="1:7" ht="15.75" customHeight="1">
      <c r="A68" s="190"/>
      <c r="B68" s="268"/>
      <c r="C68" s="269"/>
      <c r="D68" s="278" t="s">
        <v>627</v>
      </c>
      <c r="E68" s="191">
        <f>+COUNTIF('Gastos Medicos y Sepelios'!$L$5:$L$434,Comisaria!D68)</f>
        <v>1</v>
      </c>
      <c r="F68" s="192">
        <f t="shared" si="1"/>
        <v>0.23255813953488372</v>
      </c>
      <c r="G68" s="190"/>
    </row>
    <row r="69" spans="1:7" ht="15.75" customHeight="1">
      <c r="A69" s="190"/>
      <c r="B69" s="268"/>
      <c r="C69" s="269"/>
      <c r="D69" s="278" t="s">
        <v>1760</v>
      </c>
      <c r="E69" s="191">
        <f>+COUNTIF('Gastos Medicos y Sepelios'!$L$5:$L$434,Comisaria!D69)</f>
        <v>10</v>
      </c>
      <c r="F69" s="192">
        <f t="shared" si="1"/>
        <v>2.3255813953488373</v>
      </c>
      <c r="G69" s="190"/>
    </row>
    <row r="70" spans="1:7" ht="15.75" customHeight="1">
      <c r="A70" s="190"/>
      <c r="B70" s="268"/>
      <c r="C70" s="269"/>
      <c r="D70" s="278" t="s">
        <v>315</v>
      </c>
      <c r="E70" s="191">
        <f>+COUNTIF('Gastos Medicos y Sepelios'!$L$5:$L$434,Comisaria!D70)</f>
        <v>1</v>
      </c>
      <c r="F70" s="192">
        <f t="shared" si="1"/>
        <v>0.23255813953488372</v>
      </c>
      <c r="G70" s="190"/>
    </row>
    <row r="71" spans="1:7" ht="15.75" customHeight="1">
      <c r="A71" s="190"/>
      <c r="B71" s="268"/>
      <c r="C71" s="269"/>
      <c r="D71" s="278" t="s">
        <v>278</v>
      </c>
      <c r="E71" s="191">
        <f>+COUNTIF('Gastos Medicos y Sepelios'!$L$5:$L$434,Comisaria!D71)</f>
        <v>2</v>
      </c>
      <c r="F71" s="192">
        <f t="shared" si="1"/>
        <v>0.46511627906976744</v>
      </c>
      <c r="G71" s="190"/>
    </row>
    <row r="72" spans="1:7" ht="15.75" customHeight="1">
      <c r="A72" s="190"/>
      <c r="B72" s="268"/>
      <c r="C72" s="269"/>
      <c r="D72" s="278" t="s">
        <v>38</v>
      </c>
      <c r="E72" s="191">
        <f>+COUNTIF('Gastos Medicos y Sepelios'!$L$5:$L$434,Comisaria!D72)</f>
        <v>1</v>
      </c>
      <c r="F72" s="192">
        <f t="shared" si="1"/>
        <v>0.23255813953488372</v>
      </c>
      <c r="G72" s="190"/>
    </row>
    <row r="73" spans="1:7" ht="15.75" customHeight="1">
      <c r="A73" s="190"/>
      <c r="B73" s="268"/>
      <c r="C73" s="269"/>
      <c r="D73" s="278" t="s">
        <v>555</v>
      </c>
      <c r="E73" s="191">
        <f>+COUNTIF('Gastos Medicos y Sepelios'!$L$5:$L$434,Comisaria!D73)</f>
        <v>1</v>
      </c>
      <c r="F73" s="192">
        <f t="shared" si="1"/>
        <v>0.23255813953488372</v>
      </c>
      <c r="G73" s="190"/>
    </row>
    <row r="74" spans="1:7" ht="15.75" customHeight="1">
      <c r="A74" s="190"/>
      <c r="B74" s="268"/>
      <c r="C74" s="269"/>
      <c r="D74" s="278" t="s">
        <v>387</v>
      </c>
      <c r="E74" s="191">
        <f>+COUNTIF('Gastos Medicos y Sepelios'!$L$5:$L$434,Comisaria!D74)</f>
        <v>1</v>
      </c>
      <c r="F74" s="192">
        <f t="shared" si="1"/>
        <v>0.23255813953488372</v>
      </c>
      <c r="G74" s="190"/>
    </row>
    <row r="75" spans="1:7" ht="15.75" customHeight="1">
      <c r="A75" s="190"/>
      <c r="B75" s="268"/>
      <c r="C75" s="269"/>
      <c r="D75" s="278" t="s">
        <v>858</v>
      </c>
      <c r="E75" s="191">
        <f>+COUNTIF('Gastos Medicos y Sepelios'!$L$5:$L$434,Comisaria!D75)</f>
        <v>1</v>
      </c>
      <c r="F75" s="192">
        <f t="shared" si="1"/>
        <v>0.23255813953488372</v>
      </c>
      <c r="G75" s="190"/>
    </row>
    <row r="76" spans="1:7" ht="12.75" customHeight="1">
      <c r="A76" s="190"/>
      <c r="B76" s="190"/>
      <c r="C76" s="193"/>
      <c r="D76" s="278" t="s">
        <v>1198</v>
      </c>
      <c r="E76" s="191">
        <f>+COUNTIF('Gastos Medicos y Sepelios'!$L$5:$L$434,Comisaria!D76)</f>
        <v>1</v>
      </c>
      <c r="F76" s="192">
        <f t="shared" si="1"/>
        <v>0.23255813953488372</v>
      </c>
      <c r="G76" s="190"/>
    </row>
    <row r="77" spans="1:7" ht="12.75" customHeight="1">
      <c r="A77" s="190"/>
      <c r="B77" s="190"/>
      <c r="C77" s="190"/>
      <c r="D77" s="278" t="s">
        <v>1008</v>
      </c>
      <c r="E77" s="191">
        <f>+COUNTIF('Gastos Medicos y Sepelios'!$L$5:$L$434,Comisaria!D77)</f>
        <v>2</v>
      </c>
      <c r="F77" s="192">
        <f t="shared" si="1"/>
        <v>0.46511627906976744</v>
      </c>
      <c r="G77" s="190"/>
    </row>
    <row r="78" spans="1:7" ht="12.75" customHeight="1">
      <c r="A78" s="190"/>
      <c r="B78" s="190"/>
      <c r="C78" s="190"/>
      <c r="D78" s="278" t="s">
        <v>1787</v>
      </c>
      <c r="E78" s="191">
        <f>+COUNTIF('Gastos Medicos y Sepelios'!$L$5:$L$434,Comisaria!D78)</f>
        <v>1</v>
      </c>
      <c r="F78" s="192">
        <f t="shared" si="1"/>
        <v>0.23255813953488372</v>
      </c>
      <c r="G78" s="190"/>
    </row>
    <row r="79" spans="1:7" ht="12.75" customHeight="1">
      <c r="A79" s="190"/>
      <c r="B79" s="190"/>
      <c r="C79" s="190"/>
      <c r="D79" s="278" t="s">
        <v>1755</v>
      </c>
      <c r="E79" s="191">
        <f>+COUNTIF('Gastos Medicos y Sepelios'!$L$5:$L$434,Comisaria!D79)</f>
        <v>3</v>
      </c>
      <c r="F79" s="192">
        <f t="shared" si="1"/>
        <v>0.6976744186046512</v>
      </c>
      <c r="G79" s="190"/>
    </row>
    <row r="80" spans="1:7" ht="12.75" customHeight="1">
      <c r="A80" s="190"/>
      <c r="B80" s="190"/>
      <c r="C80" s="190"/>
      <c r="D80" s="278" t="s">
        <v>1422</v>
      </c>
      <c r="E80" s="191">
        <f>+COUNTIF('Gastos Medicos y Sepelios'!$L$5:$L$434,Comisaria!D80)</f>
        <v>2</v>
      </c>
      <c r="F80" s="192">
        <f t="shared" si="1"/>
        <v>0.46511627906976744</v>
      </c>
      <c r="G80" s="190"/>
    </row>
    <row r="81" spans="1:7" ht="12.75" customHeight="1">
      <c r="A81" s="190"/>
      <c r="B81" s="190"/>
      <c r="C81" s="190"/>
      <c r="D81" s="278" t="s">
        <v>1329</v>
      </c>
      <c r="E81" s="191">
        <f>+COUNTIF('Gastos Medicos y Sepelios'!$L$5:$L$434,Comisaria!D81)</f>
        <v>1</v>
      </c>
      <c r="F81" s="192">
        <f t="shared" si="1"/>
        <v>0.23255813953488372</v>
      </c>
      <c r="G81" s="190"/>
    </row>
    <row r="82" spans="1:7" ht="12.75" customHeight="1">
      <c r="A82" s="190"/>
      <c r="B82" s="190"/>
      <c r="C82" s="190"/>
      <c r="D82" s="278" t="s">
        <v>59</v>
      </c>
      <c r="E82" s="191">
        <f>+COUNTIF('Gastos Medicos y Sepelios'!$L$5:$L$434,Comisaria!D82)</f>
        <v>1</v>
      </c>
      <c r="F82" s="192">
        <f t="shared" si="1"/>
        <v>0.23255813953488372</v>
      </c>
      <c r="G82" s="190"/>
    </row>
    <row r="83" spans="1:7" ht="12.75" customHeight="1">
      <c r="A83" s="190"/>
      <c r="B83" s="190"/>
      <c r="C83" s="190"/>
      <c r="D83" s="278" t="s">
        <v>916</v>
      </c>
      <c r="E83" s="191">
        <f>+COUNTIF('Gastos Medicos y Sepelios'!$L$5:$L$434,Comisaria!D83)</f>
        <v>4</v>
      </c>
      <c r="F83" s="192">
        <f aca="true" t="shared" si="2" ref="F83:F108">E83/$C$11*100</f>
        <v>0.9302325581395349</v>
      </c>
      <c r="G83" s="190"/>
    </row>
    <row r="84" spans="1:7" ht="12.75" customHeight="1">
      <c r="A84" s="190"/>
      <c r="B84" s="190"/>
      <c r="C84" s="190"/>
      <c r="D84" s="278" t="s">
        <v>1181</v>
      </c>
      <c r="E84" s="191">
        <f>+COUNTIF('Gastos Medicos y Sepelios'!$L$5:$L$434,Comisaria!D84)</f>
        <v>2</v>
      </c>
      <c r="F84" s="192">
        <f t="shared" si="2"/>
        <v>0.46511627906976744</v>
      </c>
      <c r="G84" s="190"/>
    </row>
    <row r="85" spans="1:7" ht="12.75" customHeight="1">
      <c r="A85" s="190"/>
      <c r="B85" s="190"/>
      <c r="C85" s="190"/>
      <c r="D85" s="278" t="s">
        <v>79</v>
      </c>
      <c r="E85" s="191">
        <f>+COUNTIF('Gastos Medicos y Sepelios'!$L$5:$L$434,Comisaria!D85)</f>
        <v>2</v>
      </c>
      <c r="F85" s="192">
        <f t="shared" si="2"/>
        <v>0.46511627906976744</v>
      </c>
      <c r="G85" s="190"/>
    </row>
    <row r="86" spans="1:7" ht="12.75" customHeight="1">
      <c r="A86" s="190"/>
      <c r="B86" s="190"/>
      <c r="C86" s="190"/>
      <c r="D86" s="278" t="s">
        <v>1180</v>
      </c>
      <c r="E86" s="191">
        <f>+COUNTIF('Gastos Medicos y Sepelios'!$L$5:$L$434,Comisaria!D86)</f>
        <v>1</v>
      </c>
      <c r="F86" s="192">
        <f t="shared" si="2"/>
        <v>0.23255813953488372</v>
      </c>
      <c r="G86" s="190"/>
    </row>
    <row r="87" spans="1:7" ht="12.75" customHeight="1">
      <c r="A87" s="190"/>
      <c r="B87" s="190"/>
      <c r="C87" s="190"/>
      <c r="D87" s="278" t="s">
        <v>914</v>
      </c>
      <c r="E87" s="191">
        <f>+COUNTIF('Gastos Medicos y Sepelios'!$L$5:$L$434,Comisaria!D87)</f>
        <v>6</v>
      </c>
      <c r="F87" s="192">
        <f t="shared" si="2"/>
        <v>1.3953488372093024</v>
      </c>
      <c r="G87" s="190"/>
    </row>
    <row r="88" spans="1:7" ht="12.75" customHeight="1">
      <c r="A88" s="190"/>
      <c r="B88" s="190"/>
      <c r="C88" s="190"/>
      <c r="D88" s="278" t="s">
        <v>1289</v>
      </c>
      <c r="E88" s="191">
        <f>+COUNTIF('Gastos Medicos y Sepelios'!$L$5:$L$434,Comisaria!D88)</f>
        <v>1</v>
      </c>
      <c r="F88" s="192">
        <f t="shared" si="2"/>
        <v>0.23255813953488372</v>
      </c>
      <c r="G88" s="190"/>
    </row>
    <row r="89" spans="1:7" ht="12.75" customHeight="1">
      <c r="A89" s="190"/>
      <c r="B89" s="190"/>
      <c r="C89" s="190"/>
      <c r="D89" s="278" t="s">
        <v>743</v>
      </c>
      <c r="E89" s="191">
        <f>+COUNTIF('Gastos Medicos y Sepelios'!$L$5:$L$434,Comisaria!D89)</f>
        <v>1</v>
      </c>
      <c r="F89" s="192">
        <f t="shared" si="2"/>
        <v>0.23255813953488372</v>
      </c>
      <c r="G89" s="190"/>
    </row>
    <row r="90" spans="1:7" ht="12.75" customHeight="1">
      <c r="A90" s="190"/>
      <c r="B90" s="190"/>
      <c r="C90" s="190"/>
      <c r="D90" s="278" t="s">
        <v>1702</v>
      </c>
      <c r="E90" s="191">
        <f>+COUNTIF('Gastos Medicos y Sepelios'!$L$5:$L$434,Comisaria!D90)</f>
        <v>3</v>
      </c>
      <c r="F90" s="192">
        <f t="shared" si="2"/>
        <v>0.6976744186046512</v>
      </c>
      <c r="G90" s="190"/>
    </row>
    <row r="91" spans="1:7" ht="12.75" customHeight="1">
      <c r="A91" s="190"/>
      <c r="B91" s="190"/>
      <c r="C91" s="190"/>
      <c r="D91" s="278" t="s">
        <v>838</v>
      </c>
      <c r="E91" s="191">
        <f>+COUNTIF('Gastos Medicos y Sepelios'!$L$5:$L$434,Comisaria!D91)</f>
        <v>1</v>
      </c>
      <c r="F91" s="192">
        <f t="shared" si="2"/>
        <v>0.23255813953488372</v>
      </c>
      <c r="G91" s="190"/>
    </row>
    <row r="92" spans="1:7" ht="12.75" customHeight="1">
      <c r="A92" s="190"/>
      <c r="B92" s="190"/>
      <c r="C92" s="190"/>
      <c r="D92" s="278" t="s">
        <v>1311</v>
      </c>
      <c r="E92" s="191">
        <f>+COUNTIF('Gastos Medicos y Sepelios'!$L$5:$L$434,Comisaria!D92)</f>
        <v>1</v>
      </c>
      <c r="F92" s="192">
        <f t="shared" si="2"/>
        <v>0.23255813953488372</v>
      </c>
      <c r="G92" s="190"/>
    </row>
    <row r="93" spans="1:7" ht="12.75" customHeight="1">
      <c r="A93" s="190"/>
      <c r="B93" s="190"/>
      <c r="C93" s="190"/>
      <c r="D93" s="278" t="s">
        <v>1737</v>
      </c>
      <c r="E93" s="191">
        <f>+COUNTIF('Gastos Medicos y Sepelios'!$L$5:$L$434,Comisaria!D93)</f>
        <v>2</v>
      </c>
      <c r="F93" s="192">
        <f t="shared" si="2"/>
        <v>0.46511627906976744</v>
      </c>
      <c r="G93" s="190"/>
    </row>
    <row r="94" spans="1:7" ht="12.75" customHeight="1">
      <c r="A94" s="190"/>
      <c r="B94" s="190"/>
      <c r="C94" s="190"/>
      <c r="D94" s="278" t="s">
        <v>62</v>
      </c>
      <c r="E94" s="191">
        <f>+COUNTIF('Gastos Medicos y Sepelios'!$L$5:$L$434,Comisaria!D94)</f>
        <v>4</v>
      </c>
      <c r="F94" s="192">
        <f t="shared" si="2"/>
        <v>0.9302325581395349</v>
      </c>
      <c r="G94" s="190"/>
    </row>
    <row r="95" spans="1:7" ht="12.75" customHeight="1">
      <c r="A95" s="190"/>
      <c r="B95" s="190"/>
      <c r="C95" s="190"/>
      <c r="D95" s="278" t="s">
        <v>1007</v>
      </c>
      <c r="E95" s="191">
        <f>+COUNTIF('Gastos Medicos y Sepelios'!$L$5:$L$434,Comisaria!D95)</f>
        <v>2</v>
      </c>
      <c r="F95" s="192">
        <f t="shared" si="2"/>
        <v>0.46511627906976744</v>
      </c>
      <c r="G95" s="190"/>
    </row>
    <row r="96" spans="1:7" ht="12.75" customHeight="1">
      <c r="A96" s="190"/>
      <c r="B96" s="190"/>
      <c r="C96" s="190"/>
      <c r="D96" s="278" t="s">
        <v>1614</v>
      </c>
      <c r="E96" s="191">
        <f>+COUNTIF('Gastos Medicos y Sepelios'!$L$5:$L$434,Comisaria!D96)</f>
        <v>1</v>
      </c>
      <c r="F96" s="192">
        <f t="shared" si="2"/>
        <v>0.23255813953488372</v>
      </c>
      <c r="G96" s="190"/>
    </row>
    <row r="97" spans="1:7" ht="12.75" customHeight="1">
      <c r="A97" s="190"/>
      <c r="B97" s="190"/>
      <c r="C97" s="190"/>
      <c r="D97" s="278" t="s">
        <v>70</v>
      </c>
      <c r="E97" s="191">
        <f>+COUNTIF('Gastos Medicos y Sepelios'!$L$5:$L$434,Comisaria!D97)</f>
        <v>1</v>
      </c>
      <c r="F97" s="192">
        <f t="shared" si="2"/>
        <v>0.23255813953488372</v>
      </c>
      <c r="G97" s="190"/>
    </row>
    <row r="98" spans="1:7" ht="12.75" customHeight="1">
      <c r="A98" s="190"/>
      <c r="B98" s="190"/>
      <c r="C98" s="190"/>
      <c r="D98" s="278" t="s">
        <v>773</v>
      </c>
      <c r="E98" s="191">
        <f>+COUNTIF('Gastos Medicos y Sepelios'!$L$5:$L$434,Comisaria!D98)</f>
        <v>1</v>
      </c>
      <c r="F98" s="192">
        <f t="shared" si="2"/>
        <v>0.23255813953488372</v>
      </c>
      <c r="G98" s="190"/>
    </row>
    <row r="99" spans="1:7" ht="12.75" customHeight="1">
      <c r="A99" s="190"/>
      <c r="B99" s="190"/>
      <c r="C99" s="190"/>
      <c r="D99" s="278" t="s">
        <v>1734</v>
      </c>
      <c r="E99" s="191">
        <f>+COUNTIF('Gastos Medicos y Sepelios'!$L$5:$L$434,Comisaria!D99)</f>
        <v>5</v>
      </c>
      <c r="F99" s="192">
        <f t="shared" si="2"/>
        <v>1.1627906976744187</v>
      </c>
      <c r="G99" s="190"/>
    </row>
    <row r="100" spans="1:7" ht="12.75" customHeight="1">
      <c r="A100" s="190"/>
      <c r="B100" s="194"/>
      <c r="C100" s="194"/>
      <c r="D100" s="278" t="s">
        <v>1739</v>
      </c>
      <c r="E100" s="191">
        <f>+COUNTIF('Gastos Medicos y Sepelios'!$L$5:$L$434,Comisaria!D100)</f>
        <v>1</v>
      </c>
      <c r="F100" s="192">
        <f t="shared" si="2"/>
        <v>0.23255813953488372</v>
      </c>
      <c r="G100" s="190"/>
    </row>
    <row r="101" spans="1:7" ht="12.75">
      <c r="A101" s="190"/>
      <c r="B101" s="190"/>
      <c r="C101" s="190"/>
      <c r="D101" s="278" t="s">
        <v>1419</v>
      </c>
      <c r="E101" s="191">
        <f>+COUNTIF('Gastos Medicos y Sepelios'!$L$5:$L$434,Comisaria!D101)</f>
        <v>3</v>
      </c>
      <c r="F101" s="192">
        <f t="shared" si="2"/>
        <v>0.6976744186046512</v>
      </c>
      <c r="G101" s="190"/>
    </row>
    <row r="102" spans="1:7" ht="12.75">
      <c r="A102" s="190"/>
      <c r="B102" s="190"/>
      <c r="C102" s="190"/>
      <c r="D102" s="278" t="s">
        <v>128</v>
      </c>
      <c r="E102" s="191">
        <f>+COUNTIF('Gastos Medicos y Sepelios'!$L$5:$L$434,Comisaria!D102)</f>
        <v>1</v>
      </c>
      <c r="F102" s="192">
        <f t="shared" si="2"/>
        <v>0.23255813953488372</v>
      </c>
      <c r="G102" s="190"/>
    </row>
    <row r="103" spans="1:7" ht="12.75">
      <c r="A103" s="190"/>
      <c r="B103" s="190"/>
      <c r="C103" s="190"/>
      <c r="D103" s="278" t="s">
        <v>1695</v>
      </c>
      <c r="E103" s="191">
        <f>+COUNTIF('Gastos Medicos y Sepelios'!$L$5:$L$434,Comisaria!D103)</f>
        <v>5</v>
      </c>
      <c r="F103" s="192">
        <f t="shared" si="2"/>
        <v>1.1627906976744187</v>
      </c>
      <c r="G103" s="190"/>
    </row>
    <row r="104" spans="1:7" ht="12.75">
      <c r="A104" s="190"/>
      <c r="B104" s="190"/>
      <c r="C104" s="190"/>
      <c r="D104" s="278" t="s">
        <v>1276</v>
      </c>
      <c r="E104" s="191">
        <f>+COUNTIF('Gastos Medicos y Sepelios'!$L$5:$L$434,Comisaria!D104)</f>
        <v>3</v>
      </c>
      <c r="F104" s="192">
        <f t="shared" si="2"/>
        <v>0.6976744186046512</v>
      </c>
      <c r="G104" s="190"/>
    </row>
    <row r="105" spans="1:7" ht="12.75">
      <c r="A105" s="190"/>
      <c r="B105" s="194"/>
      <c r="C105" s="194"/>
      <c r="D105" s="278" t="s">
        <v>960</v>
      </c>
      <c r="E105" s="191">
        <f>+COUNTIF('Gastos Medicos y Sepelios'!$L$5:$L$434,Comisaria!D105)</f>
        <v>9</v>
      </c>
      <c r="F105" s="192">
        <f t="shared" si="2"/>
        <v>2.0930232558139537</v>
      </c>
      <c r="G105" s="190"/>
    </row>
    <row r="106" spans="1:7" ht="12.75">
      <c r="A106" s="190"/>
      <c r="B106" s="194"/>
      <c r="C106" s="194"/>
      <c r="D106" s="278" t="s">
        <v>1731</v>
      </c>
      <c r="E106" s="191">
        <f>+COUNTIF('Gastos Medicos y Sepelios'!$L$5:$L$434,Comisaria!D106)</f>
        <v>3</v>
      </c>
      <c r="F106" s="192">
        <f t="shared" si="2"/>
        <v>0.6976744186046512</v>
      </c>
      <c r="G106" s="190"/>
    </row>
    <row r="107" spans="1:7" ht="12.75">
      <c r="A107" s="190"/>
      <c r="B107" s="194"/>
      <c r="C107" s="194"/>
      <c r="D107" s="278" t="s">
        <v>1281</v>
      </c>
      <c r="E107" s="191">
        <f>+COUNTIF('Gastos Medicos y Sepelios'!$L$5:$L$434,Comisaria!D107)</f>
        <v>2</v>
      </c>
      <c r="F107" s="192">
        <f t="shared" si="2"/>
        <v>0.46511627906976744</v>
      </c>
      <c r="G107" s="190"/>
    </row>
    <row r="108" spans="1:7" ht="12.75">
      <c r="A108" s="190"/>
      <c r="B108" s="194"/>
      <c r="C108" s="194"/>
      <c r="D108" s="278" t="s">
        <v>1200</v>
      </c>
      <c r="E108" s="191">
        <f>+COUNTIF('Gastos Medicos y Sepelios'!$L$5:$L$434,Comisaria!D108)</f>
        <v>7</v>
      </c>
      <c r="F108" s="192">
        <f t="shared" si="2"/>
        <v>1.627906976744186</v>
      </c>
      <c r="G108" s="194"/>
    </row>
    <row r="109" spans="1:7" ht="12.75">
      <c r="A109" s="190"/>
      <c r="B109" s="268"/>
      <c r="C109" s="268"/>
      <c r="D109" s="278" t="s">
        <v>915</v>
      </c>
      <c r="E109" s="191">
        <f>+COUNTIF('Gastos Medicos y Sepelios'!$L$5:$L$434,Comisaria!D109)</f>
        <v>6</v>
      </c>
      <c r="F109" s="192">
        <f aca="true" t="shared" si="3" ref="F109:F122">E109/$C$11*100</f>
        <v>1.3953488372093024</v>
      </c>
      <c r="G109" s="190"/>
    </row>
    <row r="110" spans="1:7" ht="12.75">
      <c r="A110" s="190"/>
      <c r="B110" s="268"/>
      <c r="C110" s="268"/>
      <c r="D110" s="278" t="s">
        <v>1356</v>
      </c>
      <c r="E110" s="191">
        <f>+COUNTIF('Gastos Medicos y Sepelios'!$L$5:$L$434,Comisaria!D110)</f>
        <v>1</v>
      </c>
      <c r="F110" s="192">
        <f t="shared" si="3"/>
        <v>0.23255813953488372</v>
      </c>
      <c r="G110" s="190"/>
    </row>
    <row r="111" spans="1:7" ht="12.75">
      <c r="A111" s="190"/>
      <c r="B111" s="268"/>
      <c r="C111" s="268"/>
      <c r="D111" s="278" t="s">
        <v>1664</v>
      </c>
      <c r="E111" s="191">
        <f>+COUNTIF('Gastos Medicos y Sepelios'!$L$5:$L$434,Comisaria!D111)</f>
        <v>1</v>
      </c>
      <c r="F111" s="192">
        <f t="shared" si="3"/>
        <v>0.23255813953488372</v>
      </c>
      <c r="G111" s="190"/>
    </row>
    <row r="112" spans="1:7" ht="12.75">
      <c r="A112" s="190"/>
      <c r="B112" s="268"/>
      <c r="C112" s="268"/>
      <c r="D112" s="278" t="s">
        <v>796</v>
      </c>
      <c r="E112" s="191">
        <f>+COUNTIF('Gastos Medicos y Sepelios'!$L$5:$L$434,Comisaria!D112)</f>
        <v>1</v>
      </c>
      <c r="F112" s="192">
        <f t="shared" si="3"/>
        <v>0.23255813953488372</v>
      </c>
      <c r="G112" s="190"/>
    </row>
    <row r="113" spans="1:7" ht="12.75">
      <c r="A113" s="190"/>
      <c r="B113" s="268"/>
      <c r="C113" s="268"/>
      <c r="D113" s="278" t="s">
        <v>1763</v>
      </c>
      <c r="E113" s="191">
        <f>+COUNTIF('Gastos Medicos y Sepelios'!$L$5:$L$434,Comisaria!D113)</f>
        <v>1</v>
      </c>
      <c r="F113" s="192">
        <f t="shared" si="3"/>
        <v>0.23255813953488372</v>
      </c>
      <c r="G113" s="190"/>
    </row>
    <row r="114" spans="1:7" ht="12.75">
      <c r="A114" s="190"/>
      <c r="B114" s="268"/>
      <c r="C114" s="268"/>
      <c r="D114" s="278" t="s">
        <v>1284</v>
      </c>
      <c r="E114" s="191">
        <f>+COUNTIF('Gastos Medicos y Sepelios'!$L$5:$L$434,Comisaria!D114)</f>
        <v>5</v>
      </c>
      <c r="F114" s="192">
        <f t="shared" si="3"/>
        <v>1.1627906976744187</v>
      </c>
      <c r="G114" s="190"/>
    </row>
    <row r="115" spans="1:7" ht="12.75">
      <c r="A115" s="190"/>
      <c r="B115" s="268"/>
      <c r="C115" s="268"/>
      <c r="D115" s="278" t="s">
        <v>82</v>
      </c>
      <c r="E115" s="191">
        <f>+COUNTIF('Gastos Medicos y Sepelios'!$L$5:$L$434,Comisaria!D115)</f>
        <v>1</v>
      </c>
      <c r="F115" s="192">
        <f t="shared" si="3"/>
        <v>0.23255813953488372</v>
      </c>
      <c r="G115" s="190"/>
    </row>
    <row r="116" spans="1:7" ht="12.75">
      <c r="A116" s="190"/>
      <c r="B116" s="268"/>
      <c r="C116" s="268"/>
      <c r="D116" s="278" t="s">
        <v>890</v>
      </c>
      <c r="E116" s="191">
        <f>+COUNTIF('Gastos Medicos y Sepelios'!$L$5:$L$434,Comisaria!D116)</f>
        <v>2</v>
      </c>
      <c r="F116" s="192">
        <f t="shared" si="3"/>
        <v>0.46511627906976744</v>
      </c>
      <c r="G116" s="190"/>
    </row>
    <row r="117" spans="1:7" ht="12.75">
      <c r="A117" s="190"/>
      <c r="B117" s="268"/>
      <c r="C117" s="268"/>
      <c r="D117" s="278" t="s">
        <v>1165</v>
      </c>
      <c r="E117" s="191">
        <f>+COUNTIF('Gastos Medicos y Sepelios'!$L$5:$L$434,Comisaria!D117)</f>
        <v>1</v>
      </c>
      <c r="F117" s="192">
        <f t="shared" si="3"/>
        <v>0.23255813953488372</v>
      </c>
      <c r="G117" s="190"/>
    </row>
    <row r="118" spans="1:7" ht="12.75">
      <c r="A118" s="190"/>
      <c r="B118" s="268"/>
      <c r="C118" s="268"/>
      <c r="D118" s="278" t="s">
        <v>1418</v>
      </c>
      <c r="E118" s="191">
        <f>+COUNTIF('Gastos Medicos y Sepelios'!$L$5:$L$434,Comisaria!D118)</f>
        <v>1</v>
      </c>
      <c r="F118" s="192">
        <f t="shared" si="3"/>
        <v>0.23255813953488372</v>
      </c>
      <c r="G118" s="190"/>
    </row>
    <row r="119" spans="1:7" ht="12.75">
      <c r="A119" s="190"/>
      <c r="B119" s="268"/>
      <c r="C119" s="268"/>
      <c r="D119" s="278" t="s">
        <v>343</v>
      </c>
      <c r="E119" s="191">
        <f>+COUNTIF('Gastos Medicos y Sepelios'!$L$5:$L$434,Comisaria!D119)</f>
        <v>1</v>
      </c>
      <c r="F119" s="192">
        <f t="shared" si="3"/>
        <v>0.23255813953488372</v>
      </c>
      <c r="G119" s="190"/>
    </row>
    <row r="120" spans="1:7" ht="12.75">
      <c r="A120" s="190"/>
      <c r="B120" s="268"/>
      <c r="C120" s="268"/>
      <c r="D120" s="278" t="s">
        <v>1275</v>
      </c>
      <c r="E120" s="191">
        <f>+COUNTIF('Gastos Medicos y Sepelios'!$L$5:$L$434,Comisaria!D120)</f>
        <v>1</v>
      </c>
      <c r="F120" s="192">
        <f t="shared" si="3"/>
        <v>0.23255813953488372</v>
      </c>
      <c r="G120" s="190"/>
    </row>
    <row r="121" spans="1:7" ht="12.75">
      <c r="A121" s="190"/>
      <c r="B121" s="190"/>
      <c r="C121" s="190"/>
      <c r="D121" s="278" t="s">
        <v>1292</v>
      </c>
      <c r="E121" s="191">
        <f>+COUNTIF('Gastos Medicos y Sepelios'!$L$5:$L$434,Comisaria!D121)</f>
        <v>2</v>
      </c>
      <c r="F121" s="192">
        <f t="shared" si="3"/>
        <v>0.46511627906976744</v>
      </c>
      <c r="G121" s="190"/>
    </row>
    <row r="122" spans="1:7" ht="12.75">
      <c r="A122" s="190"/>
      <c r="B122" s="190"/>
      <c r="C122" s="190"/>
      <c r="D122" s="278" t="s">
        <v>1762</v>
      </c>
      <c r="E122" s="191">
        <f>+COUNTIF('Gastos Medicos y Sepelios'!$L$5:$L$434,Comisaria!D122)</f>
        <v>3</v>
      </c>
      <c r="F122" s="192">
        <f t="shared" si="3"/>
        <v>0.6976744186046512</v>
      </c>
      <c r="G122" s="190"/>
    </row>
    <row r="123" spans="1:7" ht="12.75">
      <c r="A123" s="190"/>
      <c r="B123" s="190"/>
      <c r="C123" s="190"/>
      <c r="D123" s="278" t="s">
        <v>404</v>
      </c>
      <c r="E123" s="191">
        <f>+COUNTIF('Gastos Medicos y Sepelios'!$L$5:$L$434,Comisaria!D123)</f>
        <v>1</v>
      </c>
      <c r="F123" s="192">
        <f aca="true" t="shared" si="4" ref="F123:F131">E123/$C$11*100</f>
        <v>0.23255813953488372</v>
      </c>
      <c r="G123" s="190"/>
    </row>
    <row r="124" spans="1:7" ht="12.75">
      <c r="A124" s="190"/>
      <c r="B124" s="190"/>
      <c r="C124" s="190"/>
      <c r="D124" s="278" t="s">
        <v>904</v>
      </c>
      <c r="E124" s="191">
        <f>+COUNTIF('Gastos Medicos y Sepelios'!$L$5:$L$434,Comisaria!D124)</f>
        <v>1</v>
      </c>
      <c r="F124" s="192">
        <f t="shared" si="4"/>
        <v>0.23255813953488372</v>
      </c>
      <c r="G124" s="190"/>
    </row>
    <row r="125" spans="1:7" ht="12.75">
      <c r="A125" s="190"/>
      <c r="B125" s="190"/>
      <c r="C125" s="190"/>
      <c r="D125" s="278" t="s">
        <v>400</v>
      </c>
      <c r="E125" s="191">
        <f>+COUNTIF('Gastos Medicos y Sepelios'!$L$5:$L$434,Comisaria!D125)</f>
        <v>1</v>
      </c>
      <c r="F125" s="192">
        <f t="shared" si="4"/>
        <v>0.23255813953488372</v>
      </c>
      <c r="G125" s="190"/>
    </row>
    <row r="126" spans="1:7" ht="12.75">
      <c r="A126" s="190"/>
      <c r="B126" s="190"/>
      <c r="C126" s="190"/>
      <c r="D126" s="278" t="s">
        <v>1813</v>
      </c>
      <c r="E126" s="191">
        <f>+COUNTIF('Gastos Medicos y Sepelios'!$L$5:$L$434,Comisaria!D126)</f>
        <v>2</v>
      </c>
      <c r="F126" s="192">
        <f t="shared" si="4"/>
        <v>0.46511627906976744</v>
      </c>
      <c r="G126" s="190"/>
    </row>
    <row r="127" spans="1:7" ht="12.75">
      <c r="A127" s="190"/>
      <c r="B127" s="190"/>
      <c r="C127" s="190"/>
      <c r="D127" s="278" t="s">
        <v>1381</v>
      </c>
      <c r="E127" s="191">
        <f>+COUNTIF('Gastos Medicos y Sepelios'!$L$5:$L$434,Comisaria!D127)</f>
        <v>3</v>
      </c>
      <c r="F127" s="192">
        <f t="shared" si="4"/>
        <v>0.6976744186046512</v>
      </c>
      <c r="G127" s="190"/>
    </row>
    <row r="128" spans="1:7" ht="12.75">
      <c r="A128" s="190"/>
      <c r="B128" s="190"/>
      <c r="C128" s="190"/>
      <c r="D128" s="278" t="s">
        <v>1324</v>
      </c>
      <c r="E128" s="191">
        <f>+COUNTIF('Gastos Medicos y Sepelios'!$L$5:$L$434,Comisaria!D128)</f>
        <v>1</v>
      </c>
      <c r="F128" s="192">
        <f t="shared" si="4"/>
        <v>0.23255813953488372</v>
      </c>
      <c r="G128" s="190"/>
    </row>
    <row r="129" spans="1:7" ht="12.75">
      <c r="A129" s="190"/>
      <c r="B129" s="194"/>
      <c r="C129" s="194"/>
      <c r="D129" s="278" t="s">
        <v>1006</v>
      </c>
      <c r="E129" s="191">
        <f>+COUNTIF('Gastos Medicos y Sepelios'!$L$5:$L$434,Comisaria!D129)</f>
        <v>1</v>
      </c>
      <c r="F129" s="192">
        <f t="shared" si="4"/>
        <v>0.23255813953488372</v>
      </c>
      <c r="G129" s="190"/>
    </row>
    <row r="130" spans="1:7" ht="12.75">
      <c r="A130" s="190"/>
      <c r="B130" s="194"/>
      <c r="C130" s="194"/>
      <c r="D130" s="278" t="s">
        <v>780</v>
      </c>
      <c r="E130" s="191">
        <f>+COUNTIF('Gastos Medicos y Sepelios'!$L$5:$L$434,Comisaria!D130)</f>
        <v>1</v>
      </c>
      <c r="F130" s="192">
        <f t="shared" si="4"/>
        <v>0.23255813953488372</v>
      </c>
      <c r="G130" s="190"/>
    </row>
    <row r="131" spans="1:7" ht="12.75">
      <c r="A131" s="190"/>
      <c r="B131" s="194"/>
      <c r="C131" s="194"/>
      <c r="D131" s="278" t="s">
        <v>1501</v>
      </c>
      <c r="E131" s="191">
        <f>+COUNTIF('Gastos Medicos y Sepelios'!$L$5:$L$434,Comisaria!D131)</f>
        <v>4</v>
      </c>
      <c r="F131" s="192">
        <f t="shared" si="4"/>
        <v>0.9302325581395349</v>
      </c>
      <c r="G131" s="190"/>
    </row>
    <row r="132" spans="1:7" ht="12.75">
      <c r="A132" s="190"/>
      <c r="B132" s="194"/>
      <c r="C132" s="194"/>
      <c r="D132" s="278" t="s">
        <v>1770</v>
      </c>
      <c r="E132" s="191">
        <f>+COUNTIF('Gastos Medicos y Sepelios'!$L$5:$L$434,Comisaria!D132)</f>
        <v>2</v>
      </c>
      <c r="F132" s="192">
        <f aca="true" t="shared" si="5" ref="F132:F158">E132/$C$11*100</f>
        <v>0.46511627906976744</v>
      </c>
      <c r="G132" s="190"/>
    </row>
    <row r="133" spans="1:7" ht="12.75">
      <c r="A133" s="190"/>
      <c r="B133" s="194"/>
      <c r="C133" s="194"/>
      <c r="D133" s="278" t="s">
        <v>710</v>
      </c>
      <c r="E133" s="191">
        <f>+COUNTIF('Gastos Medicos y Sepelios'!$L$5:$L$434,Comisaria!D133)</f>
        <v>1</v>
      </c>
      <c r="F133" s="192">
        <f t="shared" si="5"/>
        <v>0.23255813953488372</v>
      </c>
      <c r="G133" s="190"/>
    </row>
    <row r="134" spans="1:7" ht="12.75">
      <c r="A134" s="190"/>
      <c r="B134" s="190"/>
      <c r="C134" s="190"/>
      <c r="D134" s="278" t="s">
        <v>1283</v>
      </c>
      <c r="E134" s="191">
        <f>+COUNTIF('Gastos Medicos y Sepelios'!$L$5:$L$434,Comisaria!D134)</f>
        <v>1</v>
      </c>
      <c r="F134" s="192">
        <f t="shared" si="5"/>
        <v>0.23255813953488372</v>
      </c>
      <c r="G134" s="190"/>
    </row>
    <row r="135" spans="1:7" ht="12.75">
      <c r="A135" s="190"/>
      <c r="B135" s="190"/>
      <c r="C135" s="190"/>
      <c r="D135" s="278" t="s">
        <v>1182</v>
      </c>
      <c r="E135" s="191">
        <f>+COUNTIF('Gastos Medicos y Sepelios'!$L$5:$L$434,Comisaria!D135)</f>
        <v>2</v>
      </c>
      <c r="F135" s="192">
        <f t="shared" si="5"/>
        <v>0.46511627906976744</v>
      </c>
      <c r="G135" s="190"/>
    </row>
    <row r="136" spans="1:7" ht="12.75">
      <c r="A136" s="190"/>
      <c r="B136" s="190"/>
      <c r="C136" s="190"/>
      <c r="D136" s="278" t="s">
        <v>910</v>
      </c>
      <c r="E136" s="191">
        <f>+COUNTIF('Gastos Medicos y Sepelios'!$L$5:$L$434,Comisaria!D136)</f>
        <v>1</v>
      </c>
      <c r="F136" s="192">
        <f t="shared" si="5"/>
        <v>0.23255813953488372</v>
      </c>
      <c r="G136" s="190"/>
    </row>
    <row r="137" spans="1:7" ht="12.75">
      <c r="A137" s="190"/>
      <c r="B137" s="190"/>
      <c r="C137" s="190"/>
      <c r="D137" s="278" t="s">
        <v>1498</v>
      </c>
      <c r="E137" s="191">
        <f>+COUNTIF('Gastos Medicos y Sepelios'!$L$5:$L$434,Comisaria!D137)</f>
        <v>1</v>
      </c>
      <c r="F137" s="192">
        <f t="shared" si="5"/>
        <v>0.23255813953488372</v>
      </c>
      <c r="G137" s="190"/>
    </row>
    <row r="138" spans="1:7" ht="12.75">
      <c r="A138" s="190"/>
      <c r="B138" s="190"/>
      <c r="C138" s="190"/>
      <c r="D138" s="278" t="s">
        <v>1362</v>
      </c>
      <c r="E138" s="191">
        <f>+COUNTIF('Gastos Medicos y Sepelios'!$L$5:$L$434,Comisaria!D138)</f>
        <v>1</v>
      </c>
      <c r="F138" s="192">
        <f t="shared" si="5"/>
        <v>0.23255813953488372</v>
      </c>
      <c r="G138" s="190"/>
    </row>
    <row r="139" spans="1:7" ht="12.75">
      <c r="A139" s="190"/>
      <c r="B139" s="190"/>
      <c r="C139" s="190"/>
      <c r="D139" s="278" t="s">
        <v>482</v>
      </c>
      <c r="E139" s="191">
        <f>+COUNTIF('Gastos Medicos y Sepelios'!$L$5:$L$434,Comisaria!D139)</f>
        <v>2</v>
      </c>
      <c r="F139" s="192">
        <f t="shared" si="5"/>
        <v>0.46511627906976744</v>
      </c>
      <c r="G139" s="190"/>
    </row>
    <row r="140" spans="1:7" ht="12.75">
      <c r="A140" s="190"/>
      <c r="B140" s="194"/>
      <c r="C140" s="194"/>
      <c r="D140" s="278" t="s">
        <v>1291</v>
      </c>
      <c r="E140" s="191">
        <f>+COUNTIF('Gastos Medicos y Sepelios'!$L$5:$L$434,Comisaria!D140)</f>
        <v>7</v>
      </c>
      <c r="F140" s="192">
        <f t="shared" si="5"/>
        <v>1.627906976744186</v>
      </c>
      <c r="G140" s="190"/>
    </row>
    <row r="141" spans="1:7" ht="12.75">
      <c r="A141" s="190"/>
      <c r="B141" s="194"/>
      <c r="C141" s="194"/>
      <c r="D141" s="278" t="s">
        <v>1177</v>
      </c>
      <c r="E141" s="191">
        <f>+COUNTIF('Gastos Medicos y Sepelios'!$L$5:$L$434,Comisaria!D141)</f>
        <v>4</v>
      </c>
      <c r="F141" s="192">
        <f t="shared" si="5"/>
        <v>0.9302325581395349</v>
      </c>
      <c r="G141" s="190"/>
    </row>
    <row r="142" spans="1:7" ht="12.75">
      <c r="A142" s="190"/>
      <c r="B142" s="194"/>
      <c r="C142" s="194"/>
      <c r="D142" s="278" t="s">
        <v>1646</v>
      </c>
      <c r="E142" s="191">
        <f>+COUNTIF('Gastos Medicos y Sepelios'!$L$5:$L$434,Comisaria!D142)</f>
        <v>1</v>
      </c>
      <c r="F142" s="192">
        <f t="shared" si="5"/>
        <v>0.23255813953488372</v>
      </c>
      <c r="G142" s="190"/>
    </row>
    <row r="143" spans="1:7" ht="12.75">
      <c r="A143" s="190"/>
      <c r="B143" s="194"/>
      <c r="C143" s="194"/>
      <c r="D143" s="278" t="s">
        <v>504</v>
      </c>
      <c r="E143" s="191">
        <f>+COUNTIF('Gastos Medicos y Sepelios'!$L$5:$L$434,Comisaria!D143)</f>
        <v>1</v>
      </c>
      <c r="F143" s="192">
        <f t="shared" si="5"/>
        <v>0.23255813953488372</v>
      </c>
      <c r="G143" s="190"/>
    </row>
    <row r="144" spans="1:7" ht="12.75">
      <c r="A144" s="190"/>
      <c r="B144" s="194"/>
      <c r="C144" s="194"/>
      <c r="D144" s="278" t="s">
        <v>1766</v>
      </c>
      <c r="E144" s="191">
        <f>+COUNTIF('Gastos Medicos y Sepelios'!$L$5:$L$434,Comisaria!D144)</f>
        <v>2</v>
      </c>
      <c r="F144" s="192">
        <f t="shared" si="5"/>
        <v>0.46511627906976744</v>
      </c>
      <c r="G144" s="190"/>
    </row>
    <row r="145" spans="1:7" ht="12.75">
      <c r="A145" s="190"/>
      <c r="B145" s="194"/>
      <c r="C145" s="194"/>
      <c r="D145" s="278" t="s">
        <v>996</v>
      </c>
      <c r="E145" s="191">
        <f>+COUNTIF('Gastos Medicos y Sepelios'!$L$5:$L$434,Comisaria!D145)</f>
        <v>0</v>
      </c>
      <c r="F145" s="192">
        <f t="shared" si="5"/>
        <v>0</v>
      </c>
      <c r="G145" s="190"/>
    </row>
    <row r="146" spans="1:7" ht="12.75">
      <c r="A146" s="190"/>
      <c r="B146" s="194"/>
      <c r="C146" s="194"/>
      <c r="D146" s="278" t="s">
        <v>1751</v>
      </c>
      <c r="E146" s="191">
        <f>+COUNTIF('Gastos Medicos y Sepelios'!$L$5:$L$434,Comisaria!D146)</f>
        <v>5</v>
      </c>
      <c r="F146" s="192">
        <f t="shared" si="5"/>
        <v>1.1627906976744187</v>
      </c>
      <c r="G146" s="190"/>
    </row>
    <row r="147" spans="1:7" ht="12.75">
      <c r="A147" s="190"/>
      <c r="B147" s="194"/>
      <c r="C147" s="194"/>
      <c r="D147" s="278" t="s">
        <v>1653</v>
      </c>
      <c r="E147" s="191">
        <f>+COUNTIF('Gastos Medicos y Sepelios'!$L$5:$L$434,Comisaria!D147)</f>
        <v>2</v>
      </c>
      <c r="F147" s="192">
        <f t="shared" si="5"/>
        <v>0.46511627906976744</v>
      </c>
      <c r="G147" s="190"/>
    </row>
    <row r="148" spans="1:7" ht="12.75">
      <c r="A148" s="190"/>
      <c r="B148" s="194"/>
      <c r="C148" s="194"/>
      <c r="D148" s="278" t="s">
        <v>1036</v>
      </c>
      <c r="E148" s="191">
        <f>+COUNTIF('Gastos Medicos y Sepelios'!$L$5:$L$434,Comisaria!D148)</f>
        <v>1</v>
      </c>
      <c r="F148" s="192">
        <f t="shared" si="5"/>
        <v>0.23255813953488372</v>
      </c>
      <c r="G148" s="190"/>
    </row>
    <row r="149" spans="1:7" ht="12.75">
      <c r="A149" s="190"/>
      <c r="B149" s="194"/>
      <c r="C149" s="194"/>
      <c r="D149" s="278" t="s">
        <v>1795</v>
      </c>
      <c r="E149" s="191">
        <f>+COUNTIF('Gastos Medicos y Sepelios'!$L$5:$L$434,Comisaria!D149)</f>
        <v>1</v>
      </c>
      <c r="F149" s="192">
        <f t="shared" si="5"/>
        <v>0.23255813953488372</v>
      </c>
      <c r="G149" s="190"/>
    </row>
    <row r="150" spans="1:7" ht="12.75">
      <c r="A150" s="190"/>
      <c r="B150" s="194"/>
      <c r="C150" s="194"/>
      <c r="D150" s="278" t="s">
        <v>1322</v>
      </c>
      <c r="E150" s="191">
        <f>+COUNTIF('Gastos Medicos y Sepelios'!$L$5:$L$434,Comisaria!D150)</f>
        <v>1</v>
      </c>
      <c r="F150" s="192">
        <f t="shared" si="5"/>
        <v>0.23255813953488372</v>
      </c>
      <c r="G150" s="190"/>
    </row>
    <row r="151" spans="1:7" ht="12.75">
      <c r="A151" s="190"/>
      <c r="B151" s="194"/>
      <c r="C151" s="194"/>
      <c r="D151" s="278" t="s">
        <v>550</v>
      </c>
      <c r="E151" s="191">
        <f>+COUNTIF('Gastos Medicos y Sepelios'!$L$5:$L$434,Comisaria!D151)</f>
        <v>1</v>
      </c>
      <c r="F151" s="192">
        <f t="shared" si="5"/>
        <v>0.23255813953488372</v>
      </c>
      <c r="G151" s="190"/>
    </row>
    <row r="152" spans="1:7" ht="12.75">
      <c r="A152" s="190"/>
      <c r="B152" s="194"/>
      <c r="C152" s="194"/>
      <c r="D152" s="278" t="s">
        <v>1759</v>
      </c>
      <c r="E152" s="191">
        <f>+COUNTIF('Gastos Medicos y Sepelios'!$L$5:$L$434,Comisaria!D152)</f>
        <v>1</v>
      </c>
      <c r="F152" s="192">
        <f t="shared" si="5"/>
        <v>0.23255813953488372</v>
      </c>
      <c r="G152" s="190"/>
    </row>
    <row r="153" spans="1:7" ht="12.75">
      <c r="A153" s="190"/>
      <c r="B153" s="194"/>
      <c r="C153" s="194"/>
      <c r="D153" s="278" t="s">
        <v>1166</v>
      </c>
      <c r="E153" s="191">
        <f>+COUNTIF('Gastos Medicos y Sepelios'!$L$5:$L$434,Comisaria!D153)</f>
        <v>2</v>
      </c>
      <c r="F153" s="192">
        <f t="shared" si="5"/>
        <v>0.46511627906976744</v>
      </c>
      <c r="G153" s="190"/>
    </row>
    <row r="154" spans="1:7" ht="12.75">
      <c r="A154" s="190"/>
      <c r="B154" s="194"/>
      <c r="C154" s="194"/>
      <c r="D154" s="278" t="s">
        <v>680</v>
      </c>
      <c r="E154" s="191">
        <f>+COUNTIF('Gastos Medicos y Sepelios'!$L$5:$L$434,Comisaria!D154)</f>
        <v>1</v>
      </c>
      <c r="F154" s="192">
        <f t="shared" si="5"/>
        <v>0.23255813953488372</v>
      </c>
      <c r="G154" s="190"/>
    </row>
    <row r="155" spans="1:7" ht="12.75">
      <c r="A155" s="190"/>
      <c r="B155" s="194"/>
      <c r="C155" s="194"/>
      <c r="D155" s="278" t="s">
        <v>1326</v>
      </c>
      <c r="E155" s="191">
        <f>+COUNTIF('Gastos Medicos y Sepelios'!$L$5:$L$434,Comisaria!D155)</f>
        <v>5</v>
      </c>
      <c r="F155" s="192">
        <f t="shared" si="5"/>
        <v>1.1627906976744187</v>
      </c>
      <c r="G155" s="190"/>
    </row>
    <row r="156" spans="1:7" ht="12.75">
      <c r="A156" s="190"/>
      <c r="B156" s="194"/>
      <c r="C156" s="194"/>
      <c r="D156" s="278" t="s">
        <v>1047</v>
      </c>
      <c r="E156" s="191">
        <f>+COUNTIF('Gastos Medicos y Sepelios'!$L$5:$L$434,Comisaria!D156)</f>
        <v>3</v>
      </c>
      <c r="F156" s="192">
        <f t="shared" si="5"/>
        <v>0.6976744186046512</v>
      </c>
      <c r="G156" s="190"/>
    </row>
    <row r="157" spans="1:7" ht="12.75">
      <c r="A157" s="190"/>
      <c r="B157" s="194"/>
      <c r="C157" s="194"/>
      <c r="D157" s="278" t="s">
        <v>145</v>
      </c>
      <c r="E157" s="191">
        <f>+COUNTIF('Gastos Medicos y Sepelios'!$L$5:$L$434,Comisaria!D157)</f>
        <v>4</v>
      </c>
      <c r="F157" s="192">
        <f t="shared" si="5"/>
        <v>0.9302325581395349</v>
      </c>
      <c r="G157" s="190"/>
    </row>
    <row r="158" spans="1:7" ht="12.75">
      <c r="A158" s="190"/>
      <c r="B158" s="194"/>
      <c r="C158" s="194"/>
      <c r="D158" s="278" t="s">
        <v>1312</v>
      </c>
      <c r="E158" s="191">
        <f>+COUNTIF('Gastos Medicos y Sepelios'!$L$5:$L$434,Comisaria!D158)</f>
        <v>1</v>
      </c>
      <c r="F158" s="192">
        <f t="shared" si="5"/>
        <v>0.23255813953488372</v>
      </c>
      <c r="G158" s="190"/>
    </row>
    <row r="159" spans="1:7" ht="15.75" customHeight="1">
      <c r="A159" s="190"/>
      <c r="B159" s="270"/>
      <c r="C159" s="270"/>
      <c r="D159" s="278" t="s">
        <v>792</v>
      </c>
      <c r="E159" s="191">
        <f>+COUNTIF('Gastos Medicos y Sepelios'!$L$5:$L$434,Comisaria!D159)</f>
        <v>1</v>
      </c>
      <c r="F159" s="192">
        <f aca="true" t="shared" si="6" ref="F159:F173">E159/$C$11*100</f>
        <v>0.23255813953488372</v>
      </c>
      <c r="G159" s="190"/>
    </row>
    <row r="160" spans="1:7" ht="12.75">
      <c r="A160" s="190"/>
      <c r="B160" s="194"/>
      <c r="C160" s="194"/>
      <c r="D160" s="278" t="s">
        <v>1178</v>
      </c>
      <c r="E160" s="191">
        <f>+COUNTIF('Gastos Medicos y Sepelios'!$L$5:$L$434,Comisaria!D160)</f>
        <v>5</v>
      </c>
      <c r="F160" s="192">
        <f t="shared" si="6"/>
        <v>1.1627906976744187</v>
      </c>
      <c r="G160" s="190"/>
    </row>
    <row r="161" spans="1:7" ht="12.75">
      <c r="A161" s="190"/>
      <c r="B161" s="194"/>
      <c r="C161" s="194"/>
      <c r="D161" s="278" t="s">
        <v>1761</v>
      </c>
      <c r="E161" s="191">
        <f>+COUNTIF('Gastos Medicos y Sepelios'!$L$5:$L$434,Comisaria!D161)</f>
        <v>6</v>
      </c>
      <c r="F161" s="192">
        <f t="shared" si="6"/>
        <v>1.3953488372093024</v>
      </c>
      <c r="G161" s="190"/>
    </row>
    <row r="162" spans="1:7" ht="12.75">
      <c r="A162" s="190"/>
      <c r="B162" s="194"/>
      <c r="C162" s="194"/>
      <c r="D162" s="278" t="s">
        <v>102</v>
      </c>
      <c r="E162" s="191">
        <f>+COUNTIF('Gastos Medicos y Sepelios'!$L$5:$L$434,Comisaria!D162)</f>
        <v>2</v>
      </c>
      <c r="F162" s="192">
        <f t="shared" si="6"/>
        <v>0.46511627906976744</v>
      </c>
      <c r="G162" s="190"/>
    </row>
    <row r="163" spans="1:7" ht="12.75">
      <c r="A163" s="190"/>
      <c r="B163" s="194"/>
      <c r="C163" s="194"/>
      <c r="D163" s="278" t="s">
        <v>1757</v>
      </c>
      <c r="E163" s="191">
        <f>+COUNTIF('Gastos Medicos y Sepelios'!$L$5:$L$434,Comisaria!D163)</f>
        <v>11</v>
      </c>
      <c r="F163" s="192">
        <f t="shared" si="6"/>
        <v>2.558139534883721</v>
      </c>
      <c r="G163" s="190"/>
    </row>
    <row r="164" spans="1:7" ht="12.75">
      <c r="A164" s="190"/>
      <c r="B164" s="194"/>
      <c r="C164" s="194"/>
      <c r="D164" s="278" t="s">
        <v>1758</v>
      </c>
      <c r="E164" s="191">
        <f>+COUNTIF('Gastos Medicos y Sepelios'!$L$5:$L$434,Comisaria!D164)</f>
        <v>2</v>
      </c>
      <c r="F164" s="192">
        <f t="shared" si="6"/>
        <v>0.46511627906976744</v>
      </c>
      <c r="G164" s="190"/>
    </row>
    <row r="165" spans="1:7" ht="12.75">
      <c r="A165" s="190"/>
      <c r="B165" s="194"/>
      <c r="C165" s="194"/>
      <c r="D165" s="278" t="s">
        <v>1346</v>
      </c>
      <c r="E165" s="191">
        <f>+COUNTIF('Gastos Medicos y Sepelios'!$L$5:$L$434,Comisaria!D165)</f>
        <v>1</v>
      </c>
      <c r="F165" s="192">
        <f t="shared" si="6"/>
        <v>0.23255813953488372</v>
      </c>
      <c r="G165" s="190"/>
    </row>
    <row r="166" spans="1:7" ht="12.75">
      <c r="A166" s="190"/>
      <c r="B166" s="194"/>
      <c r="C166" s="194"/>
      <c r="D166" s="278" t="s">
        <v>1318</v>
      </c>
      <c r="E166" s="191">
        <f>+COUNTIF('Gastos Medicos y Sepelios'!$L$5:$L$434,Comisaria!D166)</f>
        <v>7</v>
      </c>
      <c r="F166" s="192">
        <f t="shared" si="6"/>
        <v>1.627906976744186</v>
      </c>
      <c r="G166" s="190"/>
    </row>
    <row r="167" spans="1:7" ht="12.75">
      <c r="A167" s="190"/>
      <c r="B167" s="194"/>
      <c r="C167" s="194"/>
      <c r="D167" s="278" t="s">
        <v>1310</v>
      </c>
      <c r="E167" s="191">
        <f>+COUNTIF('Gastos Medicos y Sepelios'!$L$5:$L$434,Comisaria!D167)</f>
        <v>1</v>
      </c>
      <c r="F167" s="192">
        <f t="shared" si="6"/>
        <v>0.23255813953488372</v>
      </c>
      <c r="G167" s="190"/>
    </row>
    <row r="168" spans="1:7" ht="12.75">
      <c r="A168" s="190"/>
      <c r="B168" s="194"/>
      <c r="C168" s="194"/>
      <c r="D168" s="278" t="s">
        <v>1204</v>
      </c>
      <c r="E168" s="191">
        <f>+COUNTIF('Gastos Medicos y Sepelios'!$L$5:$L$434,Comisaria!D168)</f>
        <v>2</v>
      </c>
      <c r="F168" s="192">
        <f t="shared" si="6"/>
        <v>0.46511627906976744</v>
      </c>
      <c r="G168" s="190"/>
    </row>
    <row r="169" spans="1:7" ht="12.75">
      <c r="A169" s="190"/>
      <c r="B169" s="194"/>
      <c r="C169" s="194"/>
      <c r="D169" s="278" t="s">
        <v>1202</v>
      </c>
      <c r="E169" s="191">
        <f>+COUNTIF('Gastos Medicos y Sepelios'!$L$5:$L$434,Comisaria!D169)</f>
        <v>1</v>
      </c>
      <c r="F169" s="192">
        <f t="shared" si="6"/>
        <v>0.23255813953488372</v>
      </c>
      <c r="G169" s="190"/>
    </row>
    <row r="170" spans="1:7" ht="12.75">
      <c r="A170" s="190"/>
      <c r="B170" s="194"/>
      <c r="C170" s="194"/>
      <c r="D170" s="278" t="s">
        <v>905</v>
      </c>
      <c r="E170" s="191">
        <f>+COUNTIF('Gastos Medicos y Sepelios'!$L$5:$L$434,Comisaria!D170)</f>
        <v>2</v>
      </c>
      <c r="F170" s="192">
        <f t="shared" si="6"/>
        <v>0.46511627906976744</v>
      </c>
      <c r="G170" s="190"/>
    </row>
    <row r="171" spans="1:7" ht="12.75">
      <c r="A171" s="190"/>
      <c r="B171" s="194"/>
      <c r="C171" s="194"/>
      <c r="D171" s="278" t="s">
        <v>1290</v>
      </c>
      <c r="E171" s="191">
        <f>+COUNTIF('Gastos Medicos y Sepelios'!$L$5:$L$434,Comisaria!D171)</f>
        <v>1</v>
      </c>
      <c r="F171" s="192">
        <f t="shared" si="6"/>
        <v>0.23255813953488372</v>
      </c>
      <c r="G171" s="190"/>
    </row>
    <row r="172" spans="1:7" ht="12.75">
      <c r="A172" s="190"/>
      <c r="B172" s="194"/>
      <c r="C172" s="194"/>
      <c r="D172" s="278" t="s">
        <v>726</v>
      </c>
      <c r="E172" s="191">
        <f>+COUNTIF('Gastos Medicos y Sepelios'!$L$5:$L$434,Comisaria!D172)</f>
        <v>1</v>
      </c>
      <c r="F172" s="192">
        <f t="shared" si="6"/>
        <v>0.23255813953488372</v>
      </c>
      <c r="G172" s="190"/>
    </row>
    <row r="173" spans="1:7" ht="12.75">
      <c r="A173" s="190"/>
      <c r="B173" s="194"/>
      <c r="C173" s="194"/>
      <c r="D173" s="278" t="s">
        <v>254</v>
      </c>
      <c r="E173" s="191">
        <f>+COUNTIF('Gastos Medicos y Sepelios'!$L$5:$L$434,Comisaria!D173)</f>
        <v>1</v>
      </c>
      <c r="F173" s="192">
        <f t="shared" si="6"/>
        <v>0.23255813953488372</v>
      </c>
      <c r="G173" s="190"/>
    </row>
    <row r="174" spans="1:7" ht="12.75">
      <c r="A174" s="190"/>
      <c r="B174" s="194"/>
      <c r="C174" s="194"/>
      <c r="D174" s="278" t="s">
        <v>1159</v>
      </c>
      <c r="E174" s="191">
        <f>+COUNTIF('Gastos Medicos y Sepelios'!$L$5:$L$434,Comisaria!D174)</f>
        <v>4</v>
      </c>
      <c r="F174" s="192">
        <f aca="true" t="shared" si="7" ref="F174:F203">E174/$C$11*100</f>
        <v>0.9302325581395349</v>
      </c>
      <c r="G174" s="190"/>
    </row>
    <row r="175" spans="1:7" ht="12.75">
      <c r="A175" s="190"/>
      <c r="B175" s="194"/>
      <c r="C175" s="194"/>
      <c r="D175" s="278" t="s">
        <v>1365</v>
      </c>
      <c r="E175" s="191">
        <f>+COUNTIF('Gastos Medicos y Sepelios'!$L$5:$L$434,Comisaria!D175)</f>
        <v>3</v>
      </c>
      <c r="F175" s="192">
        <f t="shared" si="7"/>
        <v>0.6976744186046512</v>
      </c>
      <c r="G175" s="190"/>
    </row>
    <row r="176" spans="1:7" ht="12.75">
      <c r="A176" s="190"/>
      <c r="B176" s="194"/>
      <c r="C176" s="194"/>
      <c r="D176" s="278" t="s">
        <v>1500</v>
      </c>
      <c r="E176" s="191">
        <f>+COUNTIF('Gastos Medicos y Sepelios'!$L$5:$L$434,Comisaria!D176)</f>
        <v>5</v>
      </c>
      <c r="F176" s="192">
        <f t="shared" si="7"/>
        <v>1.1627906976744187</v>
      </c>
      <c r="G176" s="190"/>
    </row>
    <row r="177" spans="1:7" ht="12.75">
      <c r="A177" s="190"/>
      <c r="B177" s="194"/>
      <c r="C177" s="194"/>
      <c r="D177" s="278" t="s">
        <v>1792</v>
      </c>
      <c r="E177" s="191">
        <f>+COUNTIF('Gastos Medicos y Sepelios'!$L$5:$L$434,Comisaria!D177)</f>
        <v>1</v>
      </c>
      <c r="F177" s="192">
        <f t="shared" si="7"/>
        <v>0.23255813953488372</v>
      </c>
      <c r="G177" s="190"/>
    </row>
    <row r="178" spans="1:7" ht="12.75">
      <c r="A178" s="190"/>
      <c r="B178" s="194"/>
      <c r="C178" s="194"/>
      <c r="D178" s="278" t="s">
        <v>1315</v>
      </c>
      <c r="E178" s="191">
        <f>+COUNTIF('Gastos Medicos y Sepelios'!$L$5:$L$434,Comisaria!D178)</f>
        <v>4</v>
      </c>
      <c r="F178" s="192">
        <f t="shared" si="7"/>
        <v>0.9302325581395349</v>
      </c>
      <c r="G178" s="190"/>
    </row>
    <row r="179" spans="1:7" ht="12.75">
      <c r="A179" s="190"/>
      <c r="B179" s="194"/>
      <c r="C179" s="194"/>
      <c r="D179" s="278" t="s">
        <v>1176</v>
      </c>
      <c r="E179" s="191">
        <f>+COUNTIF('Gastos Medicos y Sepelios'!$L$5:$L$434,Comisaria!D179)</f>
        <v>2</v>
      </c>
      <c r="F179" s="192">
        <f t="shared" si="7"/>
        <v>0.46511627906976744</v>
      </c>
      <c r="G179" s="190"/>
    </row>
    <row r="180" spans="1:7" ht="12.75">
      <c r="A180" s="190"/>
      <c r="B180" s="194"/>
      <c r="C180" s="194"/>
      <c r="D180" s="278" t="s">
        <v>1303</v>
      </c>
      <c r="E180" s="191">
        <f>+COUNTIF('Gastos Medicos y Sepelios'!$L$5:$L$434,Comisaria!D180)</f>
        <v>4</v>
      </c>
      <c r="F180" s="192">
        <f t="shared" si="7"/>
        <v>0.9302325581395349</v>
      </c>
      <c r="G180" s="190"/>
    </row>
    <row r="181" spans="1:7" ht="12.75">
      <c r="A181" s="190"/>
      <c r="B181" s="194"/>
      <c r="C181" s="194"/>
      <c r="D181" s="278" t="s">
        <v>225</v>
      </c>
      <c r="E181" s="191">
        <f>+COUNTIF('Gastos Medicos y Sepelios'!$L$5:$L$434,Comisaria!D181)</f>
        <v>1</v>
      </c>
      <c r="F181" s="192">
        <f t="shared" si="7"/>
        <v>0.23255813953488372</v>
      </c>
      <c r="G181" s="190"/>
    </row>
    <row r="182" spans="1:7" ht="12.75">
      <c r="A182" s="190"/>
      <c r="B182" s="194"/>
      <c r="C182" s="194"/>
      <c r="D182" s="278" t="s">
        <v>1756</v>
      </c>
      <c r="E182" s="191">
        <f>+COUNTIF('Gastos Medicos y Sepelios'!$L$5:$L$434,Comisaria!D182)</f>
        <v>1</v>
      </c>
      <c r="F182" s="192">
        <f t="shared" si="7"/>
        <v>0.23255813953488372</v>
      </c>
      <c r="G182" s="190"/>
    </row>
    <row r="183" spans="1:7" ht="12.75">
      <c r="A183" s="190"/>
      <c r="B183" s="194"/>
      <c r="C183" s="194"/>
      <c r="D183" s="278" t="s">
        <v>909</v>
      </c>
      <c r="E183" s="191">
        <f>+COUNTIF('Gastos Medicos y Sepelios'!$L$5:$L$434,Comisaria!D183)</f>
        <v>2</v>
      </c>
      <c r="F183" s="192">
        <f t="shared" si="7"/>
        <v>0.46511627906976744</v>
      </c>
      <c r="G183" s="190"/>
    </row>
    <row r="184" spans="1:7" ht="12.75">
      <c r="A184" s="190"/>
      <c r="B184" s="194"/>
      <c r="C184" s="194"/>
      <c r="D184" s="278" t="s">
        <v>1363</v>
      </c>
      <c r="E184" s="191">
        <f>+COUNTIF('Gastos Medicos y Sepelios'!$L$5:$L$434,Comisaria!D184)</f>
        <v>2</v>
      </c>
      <c r="F184" s="192">
        <f t="shared" si="7"/>
        <v>0.46511627906976744</v>
      </c>
      <c r="G184" s="190"/>
    </row>
    <row r="185" spans="1:7" ht="12.75">
      <c r="A185" s="190"/>
      <c r="B185" s="194"/>
      <c r="C185" s="194"/>
      <c r="D185" s="278" t="s">
        <v>1323</v>
      </c>
      <c r="E185" s="191">
        <f>+COUNTIF('Gastos Medicos y Sepelios'!$L$5:$L$434,Comisaria!D185)</f>
        <v>4</v>
      </c>
      <c r="F185" s="192">
        <f t="shared" si="7"/>
        <v>0.9302325581395349</v>
      </c>
      <c r="G185" s="190"/>
    </row>
    <row r="186" spans="1:7" ht="12.75">
      <c r="A186" s="190"/>
      <c r="B186" s="194"/>
      <c r="C186" s="194"/>
      <c r="D186" s="278" t="s">
        <v>1529</v>
      </c>
      <c r="E186" s="191">
        <f>+COUNTIF('Gastos Medicos y Sepelios'!$L$5:$L$434,Comisaria!D186)</f>
        <v>1</v>
      </c>
      <c r="F186" s="192">
        <f t="shared" si="7"/>
        <v>0.23255813953488372</v>
      </c>
      <c r="G186" s="190"/>
    </row>
    <row r="187" spans="1:7" ht="12.75">
      <c r="A187" s="190"/>
      <c r="B187" s="194"/>
      <c r="C187" s="194"/>
      <c r="D187" s="278" t="s">
        <v>1294</v>
      </c>
      <c r="E187" s="191">
        <f>+COUNTIF('Gastos Medicos y Sepelios'!$L$5:$L$434,Comisaria!D187)</f>
        <v>1</v>
      </c>
      <c r="F187" s="192">
        <f t="shared" si="7"/>
        <v>0.23255813953488372</v>
      </c>
      <c r="G187" s="190"/>
    </row>
    <row r="188" spans="1:7" ht="12.75">
      <c r="A188" s="190"/>
      <c r="B188" s="194"/>
      <c r="C188" s="194"/>
      <c r="D188" s="278" t="s">
        <v>1526</v>
      </c>
      <c r="E188" s="191">
        <f>+COUNTIF('Gastos Medicos y Sepelios'!$L$5:$L$434,Comisaria!D188)</f>
        <v>1</v>
      </c>
      <c r="F188" s="192">
        <f t="shared" si="7"/>
        <v>0.23255813953488372</v>
      </c>
      <c r="G188" s="190"/>
    </row>
    <row r="189" spans="1:7" ht="12.75">
      <c r="A189" s="190"/>
      <c r="B189" s="194"/>
      <c r="C189" s="194"/>
      <c r="D189" s="278" t="s">
        <v>1314</v>
      </c>
      <c r="E189" s="191">
        <f>+COUNTIF('Gastos Medicos y Sepelios'!$L$5:$L$434,Comisaria!D189)</f>
        <v>1</v>
      </c>
      <c r="F189" s="192">
        <f t="shared" si="7"/>
        <v>0.23255813953488372</v>
      </c>
      <c r="G189" s="190"/>
    </row>
    <row r="190" spans="1:7" ht="12.75">
      <c r="A190" s="190"/>
      <c r="B190" s="194"/>
      <c r="C190" s="194"/>
      <c r="D190" s="278" t="s">
        <v>1728</v>
      </c>
      <c r="E190" s="191">
        <f>+COUNTIF('Gastos Medicos y Sepelios'!$L$5:$L$434,Comisaria!D190)</f>
        <v>3</v>
      </c>
      <c r="F190" s="192">
        <f t="shared" si="7"/>
        <v>0.6976744186046512</v>
      </c>
      <c r="G190" s="190"/>
    </row>
    <row r="191" spans="1:7" ht="12.75">
      <c r="A191" s="190"/>
      <c r="B191" s="194"/>
      <c r="C191" s="194"/>
      <c r="D191" s="278" t="s">
        <v>1282</v>
      </c>
      <c r="E191" s="191">
        <f>+COUNTIF('Gastos Medicos y Sepelios'!$L$5:$L$434,Comisaria!D191)</f>
        <v>2</v>
      </c>
      <c r="F191" s="192">
        <f t="shared" si="7"/>
        <v>0.46511627906976744</v>
      </c>
      <c r="G191" s="190"/>
    </row>
    <row r="192" spans="1:7" ht="12.75">
      <c r="A192" s="190"/>
      <c r="B192" s="194"/>
      <c r="C192" s="194"/>
      <c r="D192" s="278" t="s">
        <v>1698</v>
      </c>
      <c r="E192" s="191">
        <f>+COUNTIF('Gastos Medicos y Sepelios'!$L$5:$L$434,Comisaria!D192)</f>
        <v>1</v>
      </c>
      <c r="F192" s="192">
        <f t="shared" si="7"/>
        <v>0.23255813953488372</v>
      </c>
      <c r="G192" s="190"/>
    </row>
    <row r="193" spans="1:7" ht="12.75">
      <c r="A193" s="190"/>
      <c r="B193" s="194"/>
      <c r="C193" s="194"/>
      <c r="D193" s="278" t="s">
        <v>1175</v>
      </c>
      <c r="E193" s="191">
        <f>+COUNTIF('Gastos Medicos y Sepelios'!$L$5:$L$434,Comisaria!D193)</f>
        <v>3</v>
      </c>
      <c r="F193" s="192">
        <f t="shared" si="7"/>
        <v>0.6976744186046512</v>
      </c>
      <c r="G193" s="190"/>
    </row>
    <row r="194" spans="1:7" ht="12.75">
      <c r="A194" s="190"/>
      <c r="B194" s="194"/>
      <c r="C194" s="194"/>
      <c r="D194" s="278" t="s">
        <v>1613</v>
      </c>
      <c r="E194" s="191">
        <f>+COUNTIF('Gastos Medicos y Sepelios'!$L$5:$L$434,Comisaria!D194)</f>
        <v>1</v>
      </c>
      <c r="F194" s="192">
        <f t="shared" si="7"/>
        <v>0.23255813953488372</v>
      </c>
      <c r="G194" s="190"/>
    </row>
    <row r="195" spans="1:7" ht="12.75">
      <c r="A195" s="190"/>
      <c r="B195" s="194"/>
      <c r="C195" s="194"/>
      <c r="D195" s="278" t="s">
        <v>1279</v>
      </c>
      <c r="E195" s="191">
        <f>+COUNTIF('Gastos Medicos y Sepelios'!$L$5:$L$434,Comisaria!D195)</f>
        <v>3</v>
      </c>
      <c r="F195" s="192">
        <f t="shared" si="7"/>
        <v>0.6976744186046512</v>
      </c>
      <c r="G195" s="190"/>
    </row>
    <row r="196" spans="1:7" ht="12.75">
      <c r="A196" s="190"/>
      <c r="B196" s="194"/>
      <c r="C196" s="194"/>
      <c r="D196" s="278" t="s">
        <v>1682</v>
      </c>
      <c r="E196" s="191">
        <f>+COUNTIF('Gastos Medicos y Sepelios'!$L$5:$L$434,Comisaria!D196)</f>
        <v>3</v>
      </c>
      <c r="F196" s="192">
        <f t="shared" si="7"/>
        <v>0.6976744186046512</v>
      </c>
      <c r="G196" s="190"/>
    </row>
    <row r="197" spans="1:7" ht="12.75">
      <c r="A197" s="190"/>
      <c r="B197" s="194"/>
      <c r="C197" s="194"/>
      <c r="D197" s="278" t="s">
        <v>1605</v>
      </c>
      <c r="E197" s="191">
        <f>+COUNTIF('Gastos Medicos y Sepelios'!$L$5:$L$434,Comisaria!D197)</f>
        <v>14</v>
      </c>
      <c r="F197" s="192">
        <f t="shared" si="7"/>
        <v>3.255813953488372</v>
      </c>
      <c r="G197" s="190"/>
    </row>
    <row r="198" spans="1:7" ht="12.75">
      <c r="A198" s="190"/>
      <c r="B198" s="194"/>
      <c r="C198" s="194"/>
      <c r="D198" s="278" t="s">
        <v>326</v>
      </c>
      <c r="E198" s="191">
        <f>+COUNTIF('Gastos Medicos y Sepelios'!$L$5:$L$434,Comisaria!D198)</f>
        <v>1</v>
      </c>
      <c r="F198" s="192">
        <f t="shared" si="7"/>
        <v>0.23255813953488372</v>
      </c>
      <c r="G198" s="190"/>
    </row>
    <row r="199" spans="1:7" ht="12.75">
      <c r="A199" s="190"/>
      <c r="B199" s="194"/>
      <c r="C199" s="194"/>
      <c r="D199" s="278" t="s">
        <v>358</v>
      </c>
      <c r="E199" s="191">
        <f>+COUNTIF('Gastos Medicos y Sepelios'!$L$5:$L$434,Comisaria!D199)</f>
        <v>1</v>
      </c>
      <c r="F199" s="192">
        <f t="shared" si="7"/>
        <v>0.23255813953488372</v>
      </c>
      <c r="G199" s="190"/>
    </row>
    <row r="200" spans="1:7" ht="12.75">
      <c r="A200" s="190"/>
      <c r="B200" s="194"/>
      <c r="C200" s="194"/>
      <c r="D200" s="278" t="s">
        <v>908</v>
      </c>
      <c r="E200" s="191">
        <f>+COUNTIF('Gastos Medicos y Sepelios'!$L$5:$L$434,Comisaria!D200)</f>
        <v>3</v>
      </c>
      <c r="F200" s="192">
        <f t="shared" si="7"/>
        <v>0.6976744186046512</v>
      </c>
      <c r="G200" s="190"/>
    </row>
    <row r="201" spans="1:7" ht="12.75">
      <c r="A201" s="190"/>
      <c r="B201" s="194"/>
      <c r="C201" s="194"/>
      <c r="D201" s="278" t="s">
        <v>1201</v>
      </c>
      <c r="E201" s="191">
        <f>+COUNTIF('Gastos Medicos y Sepelios'!$L$5:$L$434,Comisaria!D201)</f>
        <v>4</v>
      </c>
      <c r="F201" s="192">
        <f t="shared" si="7"/>
        <v>0.9302325581395349</v>
      </c>
      <c r="G201" s="190"/>
    </row>
    <row r="202" spans="1:7" ht="12.75">
      <c r="A202" s="190"/>
      <c r="B202" s="194"/>
      <c r="C202" s="194"/>
      <c r="D202" s="278" t="s">
        <v>1499</v>
      </c>
      <c r="E202" s="191">
        <f>+COUNTIF('Gastos Medicos y Sepelios'!$L$5:$L$434,Comisaria!D202)</f>
        <v>1</v>
      </c>
      <c r="F202" s="192">
        <f t="shared" si="7"/>
        <v>0.23255813953488372</v>
      </c>
      <c r="G202" s="190"/>
    </row>
    <row r="203" spans="1:7" ht="12.75">
      <c r="A203" s="190"/>
      <c r="B203" s="194"/>
      <c r="C203" s="194"/>
      <c r="D203" s="279" t="s">
        <v>1185</v>
      </c>
      <c r="E203" s="191">
        <f>+COUNTIF('Gastos Medicos y Sepelios'!$L$5:$L$434,Comisaria!D203)</f>
        <v>2</v>
      </c>
      <c r="F203" s="192">
        <f t="shared" si="7"/>
        <v>0.46511627906976744</v>
      </c>
      <c r="G203" s="190"/>
    </row>
    <row r="204" spans="1:7" ht="13.5" thickBot="1">
      <c r="A204" s="190"/>
      <c r="B204" s="195"/>
      <c r="C204" s="195"/>
      <c r="D204" s="195"/>
      <c r="E204" s="196"/>
      <c r="F204" s="197"/>
      <c r="G204" s="190"/>
    </row>
    <row r="205" spans="1:3" ht="12.75">
      <c r="A205" s="190"/>
      <c r="B205" s="194"/>
      <c r="C205" s="194"/>
    </row>
    <row r="206" spans="1:3" ht="12.75">
      <c r="A206" s="121" t="s">
        <v>1244</v>
      </c>
      <c r="B206" s="212"/>
      <c r="C206" s="194"/>
    </row>
    <row r="207" ht="15" customHeight="1"/>
    <row r="208" spans="2:6" ht="12.75">
      <c r="B208" s="132"/>
      <c r="C208" s="132"/>
      <c r="D208" s="132"/>
      <c r="E208" s="132"/>
      <c r="F208" s="158"/>
    </row>
    <row r="209" spans="2:6" ht="12.75">
      <c r="B209" s="132"/>
      <c r="C209" s="132"/>
      <c r="D209" s="132"/>
      <c r="E209" s="132"/>
      <c r="F209" s="158"/>
    </row>
    <row r="253" ht="12.75">
      <c r="A253" s="137"/>
    </row>
    <row r="254" ht="12.75">
      <c r="B254" s="137"/>
    </row>
  </sheetData>
  <mergeCells count="3">
    <mergeCell ref="A2:G2"/>
    <mergeCell ref="A3:G3"/>
    <mergeCell ref="B5:F5"/>
  </mergeCells>
  <printOptions horizontalCentered="1"/>
  <pageMargins left="0.5905511811023623" right="0.3937007874015748" top="0.5905511811023623" bottom="0.1968503937007874" header="0" footer="0.3937007874015748"/>
  <pageSetup horizontalDpi="600" verticalDpi="600" orientation="portrait" paperSize="9" scale="93" r:id="rId2"/>
  <headerFooter alignWithMargins="0">
    <oddFooter>&amp;L&amp;8Fuente: Fondo de Compensacion del SOAT&amp;R&amp;9&amp;P/&amp;N</oddFooter>
  </headerFooter>
  <rowBreaks count="4" manualBreakCount="4">
    <brk id="60" max="6" man="1"/>
    <brk id="107" max="6" man="1"/>
    <brk id="158" max="6" man="1"/>
    <brk id="204" max="6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49"/>
  <sheetViews>
    <sheetView workbookViewId="0" topLeftCell="A19">
      <selection activeCell="B25" sqref="B25"/>
    </sheetView>
  </sheetViews>
  <sheetFormatPr defaultColWidth="11.421875" defaultRowHeight="12.75"/>
  <cols>
    <col min="1" max="1" width="5.7109375" style="118" customWidth="1"/>
    <col min="2" max="2" width="13.421875" style="118" customWidth="1"/>
    <col min="3" max="3" width="13.57421875" style="118" customWidth="1"/>
    <col min="4" max="4" width="28.421875" style="118" customWidth="1"/>
    <col min="5" max="5" width="12.7109375" style="118" customWidth="1"/>
    <col min="6" max="6" width="10.57421875" style="118" customWidth="1"/>
    <col min="7" max="7" width="3.7109375" style="118" customWidth="1"/>
    <col min="8" max="16384" width="11.421875" style="118" customWidth="1"/>
  </cols>
  <sheetData>
    <row r="2" spans="1:7" ht="20.25" customHeight="1">
      <c r="A2" s="288" t="str">
        <f>+Comisaria!A2</f>
        <v>Siniestros Cubiertos por el Fondo</v>
      </c>
      <c r="B2" s="288"/>
      <c r="C2" s="288"/>
      <c r="D2" s="288"/>
      <c r="E2" s="288"/>
      <c r="F2" s="288"/>
      <c r="G2" s="288"/>
    </row>
    <row r="3" spans="1:7" ht="18" customHeight="1">
      <c r="A3" s="288" t="str">
        <f>+Comisaria!A3</f>
        <v>de Enero a diciembre 2009</v>
      </c>
      <c r="B3" s="288"/>
      <c r="C3" s="288"/>
      <c r="D3" s="288"/>
      <c r="E3" s="288"/>
      <c r="F3" s="288"/>
      <c r="G3" s="288"/>
    </row>
    <row r="4" spans="1:7" ht="9.75" customHeight="1">
      <c r="A4" s="199"/>
      <c r="B4" s="199"/>
      <c r="C4" s="199"/>
      <c r="D4" s="199"/>
      <c r="E4" s="199"/>
      <c r="F4" s="199"/>
      <c r="G4" s="199"/>
    </row>
    <row r="5" spans="2:6" ht="18">
      <c r="B5" s="287" t="s">
        <v>1481</v>
      </c>
      <c r="C5" s="287"/>
      <c r="D5" s="287"/>
      <c r="E5" s="287"/>
      <c r="F5" s="287"/>
    </row>
    <row r="6" spans="2:5" ht="12.75">
      <c r="B6" s="120"/>
      <c r="C6" s="120"/>
      <c r="D6" s="120"/>
      <c r="E6" s="120"/>
    </row>
    <row r="8" ht="12.75">
      <c r="B8" s="121" t="s">
        <v>1704</v>
      </c>
    </row>
    <row r="9" ht="13.5" thickBot="1"/>
    <row r="10" spans="2:6" ht="19.5" customHeight="1">
      <c r="B10" s="122" t="s">
        <v>1705</v>
      </c>
      <c r="C10" s="123" t="s">
        <v>1717</v>
      </c>
      <c r="D10" s="123" t="s">
        <v>1716</v>
      </c>
      <c r="E10" s="123" t="s">
        <v>1708</v>
      </c>
      <c r="F10" s="123" t="s">
        <v>1709</v>
      </c>
    </row>
    <row r="11" spans="2:6" ht="15.75" customHeight="1">
      <c r="B11" s="124" t="s">
        <v>1368</v>
      </c>
      <c r="C11" s="130">
        <f>SUM(E11:E21)</f>
        <v>430</v>
      </c>
      <c r="D11" s="207" t="s">
        <v>1375</v>
      </c>
      <c r="E11" s="118">
        <f>+COUNTIF('Gastos Medicos y Sepelios'!$M$5:$M$434,Vehiculo!D11)</f>
        <v>218</v>
      </c>
      <c r="F11" s="158">
        <f>E11/$C$11*100</f>
        <v>50.697674418604656</v>
      </c>
    </row>
    <row r="12" spans="4:6" ht="15.75" customHeight="1">
      <c r="D12" s="207" t="s">
        <v>1373</v>
      </c>
      <c r="E12" s="118">
        <f>+COUNTIF('Gastos Medicos y Sepelios'!$M$5:$M$434,Vehiculo!D12)</f>
        <v>50</v>
      </c>
      <c r="F12" s="158">
        <f aca="true" t="shared" si="0" ref="F12:F21">E12/$C$11*100</f>
        <v>11.627906976744185</v>
      </c>
    </row>
    <row r="13" spans="4:6" ht="15.75" customHeight="1">
      <c r="D13" s="207" t="s">
        <v>1486</v>
      </c>
      <c r="E13" s="118">
        <f>+COUNTIF('Gastos Medicos y Sepelios'!$M$5:$M$434,Vehiculo!D13)</f>
        <v>11</v>
      </c>
      <c r="F13" s="158">
        <f t="shared" si="0"/>
        <v>2.558139534883721</v>
      </c>
    </row>
    <row r="14" spans="4:6" ht="15.75" customHeight="1">
      <c r="D14" s="207" t="s">
        <v>901</v>
      </c>
      <c r="E14" s="118">
        <f>+COUNTIF('Gastos Medicos y Sepelios'!$M$5:$M$434,Vehiculo!D14)</f>
        <v>6</v>
      </c>
      <c r="F14" s="158">
        <f t="shared" si="0"/>
        <v>1.3953488372093024</v>
      </c>
    </row>
    <row r="15" spans="4:6" ht="15.75" customHeight="1">
      <c r="D15" s="207" t="s">
        <v>1502</v>
      </c>
      <c r="E15" s="118">
        <f>+COUNTIF('Gastos Medicos y Sepelios'!$M$5:$M$434,Vehiculo!D15)</f>
        <v>1</v>
      </c>
      <c r="F15" s="158">
        <f t="shared" si="0"/>
        <v>0.23255813953488372</v>
      </c>
    </row>
    <row r="16" spans="4:6" ht="15.75" customHeight="1">
      <c r="D16" s="207" t="s">
        <v>1224</v>
      </c>
      <c r="E16" s="118">
        <f>+COUNTIF('Gastos Medicos y Sepelios'!$M$5:$M$434,Vehiculo!D16)</f>
        <v>8</v>
      </c>
      <c r="F16" s="158">
        <f t="shared" si="0"/>
        <v>1.8604651162790697</v>
      </c>
    </row>
    <row r="17" spans="4:6" ht="15.75" customHeight="1">
      <c r="D17" s="207" t="s">
        <v>1487</v>
      </c>
      <c r="E17" s="118">
        <f>+COUNTIF('Gastos Medicos y Sepelios'!$M$5:$M$434,Vehiculo!D17)</f>
        <v>86</v>
      </c>
      <c r="F17" s="158">
        <f t="shared" si="0"/>
        <v>20</v>
      </c>
    </row>
    <row r="18" spans="4:6" ht="15.75" customHeight="1">
      <c r="D18" s="207" t="s">
        <v>1746</v>
      </c>
      <c r="E18" s="118">
        <f>+COUNTIF('Gastos Medicos y Sepelios'!$M$5:$M$434,Vehiculo!D18)</f>
        <v>12</v>
      </c>
      <c r="F18" s="158">
        <f t="shared" si="0"/>
        <v>2.7906976744186047</v>
      </c>
    </row>
    <row r="19" spans="4:6" ht="15.75" customHeight="1">
      <c r="D19" s="207" t="s">
        <v>1615</v>
      </c>
      <c r="E19" s="118">
        <f>+COUNTIF('Gastos Medicos y Sepelios'!$M$5:$M$434,Vehiculo!D19)</f>
        <v>25</v>
      </c>
      <c r="F19" s="158">
        <f t="shared" si="0"/>
        <v>5.813953488372093</v>
      </c>
    </row>
    <row r="20" spans="4:6" ht="15.75" customHeight="1">
      <c r="D20" s="118" t="s">
        <v>1472</v>
      </c>
      <c r="E20" s="118">
        <f>+COUNTIF('Gastos Medicos y Sepelios'!$M$5:$M$434,Vehiculo!D20)</f>
        <v>2</v>
      </c>
      <c r="F20" s="158">
        <f t="shared" si="0"/>
        <v>0.46511627906976744</v>
      </c>
    </row>
    <row r="21" spans="2:6" ht="15.75" customHeight="1" thickBot="1">
      <c r="B21" s="133"/>
      <c r="C21" s="133"/>
      <c r="D21" s="133" t="s">
        <v>1747</v>
      </c>
      <c r="E21" s="133">
        <f>+COUNTIF('Gastos Medicos y Sepelios'!$M$5:$M$434,Vehiculo!D21)</f>
        <v>11</v>
      </c>
      <c r="F21" s="160">
        <f t="shared" si="0"/>
        <v>2.558139534883721</v>
      </c>
    </row>
    <row r="25" ht="12.75">
      <c r="B25" s="121" t="s">
        <v>1244</v>
      </c>
    </row>
    <row r="49" ht="12.75">
      <c r="A49" s="137"/>
    </row>
  </sheetData>
  <mergeCells count="3">
    <mergeCell ref="B5:F5"/>
    <mergeCell ref="A3:G3"/>
    <mergeCell ref="A2:G2"/>
  </mergeCells>
  <printOptions/>
  <pageMargins left="0.5905511811023623" right="0.7874015748031497" top="0.5905511811023623" bottom="0.984251968503937" header="0" footer="0.3937007874015748"/>
  <pageSetup horizontalDpi="600" verticalDpi="600" orientation="portrait" paperSize="9" r:id="rId2"/>
  <headerFooter alignWithMargins="0">
    <oddFooter>&amp;L&amp;8Fuente: Fondo de Compensacion del SOAT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42"/>
  <sheetViews>
    <sheetView workbookViewId="0" topLeftCell="A1">
      <selection activeCell="G31" sqref="G31"/>
    </sheetView>
  </sheetViews>
  <sheetFormatPr defaultColWidth="11.421875" defaultRowHeight="12.75"/>
  <cols>
    <col min="1" max="1" width="6.140625" style="118" customWidth="1"/>
    <col min="2" max="2" width="13.28125" style="118" customWidth="1"/>
    <col min="3" max="3" width="12.7109375" style="118" customWidth="1"/>
    <col min="4" max="4" width="27.00390625" style="118" customWidth="1"/>
    <col min="5" max="5" width="12.57421875" style="118" customWidth="1"/>
    <col min="6" max="6" width="10.00390625" style="118" customWidth="1"/>
    <col min="7" max="16384" width="11.421875" style="118" customWidth="1"/>
  </cols>
  <sheetData>
    <row r="2" spans="1:6" ht="20.25" customHeight="1">
      <c r="A2" s="288" t="str">
        <f>+Vehiculo!A2</f>
        <v>Siniestros Cubiertos por el Fondo</v>
      </c>
      <c r="B2" s="288"/>
      <c r="C2" s="288"/>
      <c r="D2" s="288"/>
      <c r="E2" s="288"/>
      <c r="F2" s="288"/>
    </row>
    <row r="3" spans="1:6" ht="18" customHeight="1">
      <c r="A3" s="288" t="str">
        <f>+Vehiculo!A3</f>
        <v>de Enero a diciembre 2009</v>
      </c>
      <c r="B3" s="288"/>
      <c r="C3" s="288"/>
      <c r="D3" s="288"/>
      <c r="E3" s="288"/>
      <c r="F3" s="288"/>
    </row>
    <row r="4" spans="1:6" ht="9.75" customHeight="1">
      <c r="A4" s="120"/>
      <c r="B4" s="120"/>
      <c r="C4" s="120"/>
      <c r="D4" s="120"/>
      <c r="E4" s="120"/>
      <c r="F4" s="120"/>
    </row>
    <row r="5" spans="1:6" ht="18">
      <c r="A5" s="287" t="s">
        <v>740</v>
      </c>
      <c r="B5" s="287"/>
      <c r="C5" s="287"/>
      <c r="D5" s="287"/>
      <c r="E5" s="287"/>
      <c r="F5" s="287"/>
    </row>
    <row r="6" spans="2:5" ht="12.75">
      <c r="B6" s="120"/>
      <c r="C6" s="120"/>
      <c r="D6" s="120"/>
      <c r="E6" s="120"/>
    </row>
    <row r="9" ht="12.75">
      <c r="B9" s="121" t="s">
        <v>1704</v>
      </c>
    </row>
    <row r="10" ht="13.5" thickBot="1"/>
    <row r="11" spans="2:6" ht="19.5" customHeight="1">
      <c r="B11" s="122" t="s">
        <v>1705</v>
      </c>
      <c r="C11" s="123" t="s">
        <v>1717</v>
      </c>
      <c r="D11" s="123" t="s">
        <v>1716</v>
      </c>
      <c r="E11" s="123" t="s">
        <v>1708</v>
      </c>
      <c r="F11" s="123" t="s">
        <v>1709</v>
      </c>
    </row>
    <row r="12" spans="2:6" ht="15.75" customHeight="1">
      <c r="B12" s="124" t="s">
        <v>1369</v>
      </c>
      <c r="C12" s="130">
        <f>SUM(E12:E14)</f>
        <v>430</v>
      </c>
      <c r="D12" s="118" t="s">
        <v>1374</v>
      </c>
      <c r="E12" s="118">
        <f>+COUNTIF('Gastos Medicos y Sepelios'!$N$5:$N$434,Ethilismo!D12)</f>
        <v>47</v>
      </c>
      <c r="F12" s="158">
        <f>E12/$C$12*100</f>
        <v>10.930232558139535</v>
      </c>
    </row>
    <row r="13" spans="4:6" ht="15.75" customHeight="1">
      <c r="D13" s="118" t="s">
        <v>1376</v>
      </c>
      <c r="E13" s="118">
        <f>+COUNTIF('Gastos Medicos y Sepelios'!$N$5:$N$434,Ethilismo!D13)</f>
        <v>383</v>
      </c>
      <c r="F13" s="158">
        <f>E13/$C$12*100</f>
        <v>89.06976744186046</v>
      </c>
    </row>
    <row r="14" spans="2:6" ht="15.75" customHeight="1" thickBot="1">
      <c r="B14" s="133"/>
      <c r="C14" s="133"/>
      <c r="D14" s="133" t="s">
        <v>1696</v>
      </c>
      <c r="E14" s="133">
        <f>+COUNTIF('Gastos Medicos y Sepelios'!$N$5:$N$434,Ethilismo!D14)</f>
        <v>0</v>
      </c>
      <c r="F14" s="160">
        <f>E14/$C$12*100</f>
        <v>0</v>
      </c>
    </row>
    <row r="18" ht="12.75">
      <c r="B18" s="118" t="s">
        <v>1718</v>
      </c>
    </row>
    <row r="42" ht="12.75">
      <c r="A42" s="137"/>
    </row>
  </sheetData>
  <mergeCells count="3">
    <mergeCell ref="A2:F2"/>
    <mergeCell ref="A3:F3"/>
    <mergeCell ref="A5:F5"/>
  </mergeCells>
  <printOptions/>
  <pageMargins left="0.7874015748031497" right="0.7874015748031497" top="0.5905511811023623" bottom="0.984251968503937" header="0" footer="0.3937007874015748"/>
  <pageSetup horizontalDpi="600" verticalDpi="600" orientation="portrait" paperSize="9" r:id="rId2"/>
  <headerFooter alignWithMargins="0">
    <oddFooter>&amp;L&amp;8Fuente: Fondo de Compensacion del SOAT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33"/>
  <sheetViews>
    <sheetView workbookViewId="0" topLeftCell="A23">
      <selection activeCell="H45" sqref="H45"/>
    </sheetView>
  </sheetViews>
  <sheetFormatPr defaultColWidth="11.421875" defaultRowHeight="12.75"/>
  <cols>
    <col min="1" max="1" width="17.140625" style="118" customWidth="1"/>
    <col min="2" max="2" width="11.421875" style="118" customWidth="1"/>
    <col min="3" max="3" width="40.7109375" style="118" customWidth="1"/>
    <col min="4" max="4" width="12.421875" style="118" customWidth="1"/>
    <col min="5" max="5" width="8.421875" style="118" customWidth="1"/>
    <col min="6" max="16384" width="11.421875" style="118" customWidth="1"/>
  </cols>
  <sheetData>
    <row r="2" spans="1:5" ht="20.25">
      <c r="A2" s="288" t="str">
        <f>+Distrito!A2</f>
        <v>Siniestros Cubiertos por el Fondo</v>
      </c>
      <c r="B2" s="288"/>
      <c r="C2" s="288"/>
      <c r="D2" s="288"/>
      <c r="E2" s="288"/>
    </row>
    <row r="3" spans="1:5" ht="18" customHeight="1">
      <c r="A3" s="288" t="str">
        <f>+Distrito!A3</f>
        <v>de Enero a diciembre 2009</v>
      </c>
      <c r="B3" s="288"/>
      <c r="C3" s="288"/>
      <c r="D3" s="288"/>
      <c r="E3" s="288"/>
    </row>
    <row r="4" spans="1:5" ht="9.75" customHeight="1">
      <c r="A4" s="287"/>
      <c r="B4" s="287"/>
      <c r="C4" s="287"/>
      <c r="D4" s="287"/>
      <c r="E4" s="287"/>
    </row>
    <row r="5" spans="1:5" ht="18">
      <c r="A5" s="287" t="s">
        <v>1266</v>
      </c>
      <c r="B5" s="287"/>
      <c r="C5" s="287"/>
      <c r="D5" s="287"/>
      <c r="E5" s="287"/>
    </row>
    <row r="6" spans="1:5" ht="12.75">
      <c r="A6" s="120"/>
      <c r="B6" s="120"/>
      <c r="C6" s="120"/>
      <c r="D6" s="120"/>
      <c r="E6" s="120"/>
    </row>
    <row r="8" ht="12.75">
      <c r="A8" s="121" t="s">
        <v>1704</v>
      </c>
    </row>
    <row r="9" ht="13.5" thickBot="1"/>
    <row r="10" spans="1:5" ht="19.5" customHeight="1">
      <c r="A10" s="122" t="s">
        <v>1705</v>
      </c>
      <c r="B10" s="123" t="s">
        <v>1720</v>
      </c>
      <c r="C10" s="123" t="s">
        <v>1721</v>
      </c>
      <c r="D10" s="123" t="s">
        <v>1708</v>
      </c>
      <c r="E10" s="123" t="s">
        <v>1709</v>
      </c>
    </row>
    <row r="11" spans="1:5" ht="12.75" customHeight="1">
      <c r="A11" s="289" t="s">
        <v>962</v>
      </c>
      <c r="B11" s="255">
        <f>SUM(D11:D24)</f>
        <v>430</v>
      </c>
      <c r="C11" s="278" t="s">
        <v>917</v>
      </c>
      <c r="D11" s="188">
        <f>+COUNTIF('Gastos Medicos y Sepelios'!$S$5:$S$434,Diagnostico!C11)</f>
        <v>1</v>
      </c>
      <c r="E11" s="256">
        <f aca="true" t="shared" si="0" ref="E11:E24">D11/$B$11*100</f>
        <v>0.23255813953488372</v>
      </c>
    </row>
    <row r="12" spans="1:5" ht="12.75">
      <c r="A12" s="290"/>
      <c r="B12" s="257"/>
      <c r="C12" s="278" t="s">
        <v>1267</v>
      </c>
      <c r="D12" s="188">
        <f>+COUNTIF('Gastos Medicos y Sepelios'!$S$5:$S$434,Diagnostico!C12)</f>
        <v>8</v>
      </c>
      <c r="E12" s="256">
        <f t="shared" si="0"/>
        <v>1.8604651162790697</v>
      </c>
    </row>
    <row r="13" spans="1:5" ht="12.75">
      <c r="A13" s="188"/>
      <c r="B13" s="257"/>
      <c r="C13" s="278" t="s">
        <v>443</v>
      </c>
      <c r="D13" s="188">
        <f>+COUNTIF('Gastos Medicos y Sepelios'!$S$5:$S$434,Diagnostico!C13)</f>
        <v>1</v>
      </c>
      <c r="E13" s="256">
        <f t="shared" si="0"/>
        <v>0.23255813953488372</v>
      </c>
    </row>
    <row r="14" spans="1:5" ht="12.75">
      <c r="A14" s="188"/>
      <c r="B14" s="257"/>
      <c r="C14" s="278" t="s">
        <v>1421</v>
      </c>
      <c r="D14" s="188">
        <f>+COUNTIF('Gastos Medicos y Sepelios'!$S$5:$S$434,Diagnostico!C14)</f>
        <v>200</v>
      </c>
      <c r="E14" s="256">
        <f t="shared" si="0"/>
        <v>46.51162790697674</v>
      </c>
    </row>
    <row r="15" spans="1:5" ht="12.75">
      <c r="A15" s="188"/>
      <c r="B15" s="257"/>
      <c r="C15" s="278" t="s">
        <v>1268</v>
      </c>
      <c r="D15" s="188">
        <f>+COUNTIF('Gastos Medicos y Sepelios'!$S$5:$S$434,Diagnostico!C15)</f>
        <v>107</v>
      </c>
      <c r="E15" s="256">
        <f t="shared" si="0"/>
        <v>24.88372093023256</v>
      </c>
    </row>
    <row r="16" spans="1:5" ht="12.75">
      <c r="A16" s="188"/>
      <c r="B16" s="257"/>
      <c r="C16" s="278" t="s">
        <v>1274</v>
      </c>
      <c r="D16" s="188">
        <f>+COUNTIF('Gastos Medicos y Sepelios'!$S$5:$S$434,Diagnostico!C16)</f>
        <v>7</v>
      </c>
      <c r="E16" s="256">
        <f t="shared" si="0"/>
        <v>1.627906976744186</v>
      </c>
    </row>
    <row r="17" spans="1:5" ht="12.75">
      <c r="A17" s="188"/>
      <c r="B17" s="257"/>
      <c r="C17" s="278" t="s">
        <v>1269</v>
      </c>
      <c r="D17" s="188">
        <f>+COUNTIF('Gastos Medicos y Sepelios'!$S$5:$S$434,Diagnostico!C17)</f>
        <v>1</v>
      </c>
      <c r="E17" s="256">
        <f t="shared" si="0"/>
        <v>0.23255813953488372</v>
      </c>
    </row>
    <row r="18" spans="1:5" ht="12.75">
      <c r="A18" s="188"/>
      <c r="B18" s="257"/>
      <c r="C18" s="278" t="s">
        <v>1222</v>
      </c>
      <c r="D18" s="188">
        <f>+COUNTIF('Gastos Medicos y Sepelios'!$S$5:$S$434,Diagnostico!C18)</f>
        <v>26</v>
      </c>
      <c r="E18" s="256">
        <f t="shared" si="0"/>
        <v>6.046511627906977</v>
      </c>
    </row>
    <row r="19" spans="1:5" ht="12.75">
      <c r="A19" s="188"/>
      <c r="B19" s="257"/>
      <c r="C19" s="278" t="s">
        <v>1320</v>
      </c>
      <c r="D19" s="188">
        <f>+COUNTIF('Gastos Medicos y Sepelios'!$S$5:$S$434,Diagnostico!C19)</f>
        <v>8</v>
      </c>
      <c r="E19" s="256">
        <f t="shared" si="0"/>
        <v>1.8604651162790697</v>
      </c>
    </row>
    <row r="20" spans="1:5" ht="12.75">
      <c r="A20" s="188"/>
      <c r="B20" s="257"/>
      <c r="C20" s="278" t="s">
        <v>1270</v>
      </c>
      <c r="D20" s="188">
        <f>+COUNTIF('Gastos Medicos y Sepelios'!$S$5:$S$434,Diagnostico!C20)</f>
        <v>20</v>
      </c>
      <c r="E20" s="256">
        <f t="shared" si="0"/>
        <v>4.651162790697675</v>
      </c>
    </row>
    <row r="21" spans="1:5" ht="12.75">
      <c r="A21" s="188"/>
      <c r="B21" s="257"/>
      <c r="C21" s="278" t="s">
        <v>1527</v>
      </c>
      <c r="D21" s="188">
        <f>+COUNTIF('Gastos Medicos y Sepelios'!$S$5:$S$434,Diagnostico!C21)</f>
        <v>23</v>
      </c>
      <c r="E21" s="256">
        <f t="shared" si="0"/>
        <v>5.348837209302325</v>
      </c>
    </row>
    <row r="22" spans="1:5" ht="12.75">
      <c r="A22" s="188"/>
      <c r="B22" s="257"/>
      <c r="C22" s="278" t="s">
        <v>1271</v>
      </c>
      <c r="D22" s="188">
        <f>+COUNTIF('Gastos Medicos y Sepelios'!$S$5:$S$434,Diagnostico!C22)</f>
        <v>3</v>
      </c>
      <c r="E22" s="256">
        <f t="shared" si="0"/>
        <v>0.6976744186046512</v>
      </c>
    </row>
    <row r="23" spans="1:5" ht="12.75">
      <c r="A23" s="188"/>
      <c r="B23" s="257"/>
      <c r="C23" s="278" t="s">
        <v>1297</v>
      </c>
      <c r="D23" s="188">
        <f>+COUNTIF('Gastos Medicos y Sepelios'!$S$5:$S$434,Diagnostico!C23)</f>
        <v>21</v>
      </c>
      <c r="E23" s="256">
        <f t="shared" si="0"/>
        <v>4.883720930232558</v>
      </c>
    </row>
    <row r="24" spans="1:5" ht="12.75">
      <c r="A24" s="188"/>
      <c r="B24" s="257"/>
      <c r="C24" s="279" t="s">
        <v>1272</v>
      </c>
      <c r="D24" s="188">
        <f>+COUNTIF('Gastos Medicos y Sepelios'!$S$5:$S$434,Diagnostico!C24)</f>
        <v>4</v>
      </c>
      <c r="E24" s="256">
        <f t="shared" si="0"/>
        <v>0.9302325581395349</v>
      </c>
    </row>
    <row r="25" spans="1:5" ht="13.5" thickBot="1">
      <c r="A25" s="259"/>
      <c r="B25" s="259"/>
      <c r="C25" s="259"/>
      <c r="D25" s="259"/>
      <c r="E25" s="260"/>
    </row>
    <row r="26" spans="1:5" ht="12.75">
      <c r="A26" s="165"/>
      <c r="B26" s="165"/>
      <c r="C26" s="165"/>
      <c r="D26" s="165"/>
      <c r="E26" s="166"/>
    </row>
    <row r="27" spans="1:5" ht="12.75">
      <c r="A27" s="165"/>
      <c r="B27" s="165"/>
      <c r="C27" s="165"/>
      <c r="D27" s="165"/>
      <c r="E27" s="166"/>
    </row>
    <row r="28" spans="1:5" ht="12.75">
      <c r="A28" s="212" t="s">
        <v>1244</v>
      </c>
      <c r="B28" s="165"/>
      <c r="C28" s="165"/>
      <c r="D28" s="165"/>
      <c r="E28" s="166"/>
    </row>
    <row r="29" spans="1:5" ht="12.75">
      <c r="A29" s="165"/>
      <c r="B29" s="165"/>
      <c r="C29" s="165"/>
      <c r="D29" s="165"/>
      <c r="E29" s="166"/>
    </row>
    <row r="30" spans="1:5" ht="12.75">
      <c r="A30" s="165"/>
      <c r="B30" s="165"/>
      <c r="C30" s="165"/>
      <c r="D30" s="165"/>
      <c r="E30" s="166"/>
    </row>
    <row r="31" spans="3:5" ht="12.75">
      <c r="C31" s="167"/>
      <c r="E31" s="140"/>
    </row>
    <row r="32" spans="3:5" ht="12.75">
      <c r="C32" s="167"/>
      <c r="E32" s="140"/>
    </row>
    <row r="33" spans="3:5" ht="12.75">
      <c r="C33" s="167"/>
      <c r="E33" s="140"/>
    </row>
  </sheetData>
  <mergeCells count="5">
    <mergeCell ref="A2:E2"/>
    <mergeCell ref="A4:E4"/>
    <mergeCell ref="A3:E3"/>
    <mergeCell ref="A11:A12"/>
    <mergeCell ref="A5:E5"/>
  </mergeCells>
  <printOptions horizontalCentered="1"/>
  <pageMargins left="0.5905511811023623" right="0.5905511811023623" top="0.5905511811023623" bottom="0.1968503937007874" header="0" footer="0.3937007874015748"/>
  <pageSetup horizontalDpi="600" verticalDpi="600" orientation="portrait" paperSize="9" r:id="rId2"/>
  <headerFooter alignWithMargins="0">
    <oddFooter>&amp;L&amp;8Fuente: Fondo de Compensacion del SOAT&amp;R&amp;9&amp;P/&amp;N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2:G24"/>
  <sheetViews>
    <sheetView workbookViewId="0" topLeftCell="A1">
      <selection activeCell="J24" sqref="J24"/>
    </sheetView>
  </sheetViews>
  <sheetFormatPr defaultColWidth="11.421875" defaultRowHeight="12.75"/>
  <cols>
    <col min="8" max="8" width="5.7109375" style="0" customWidth="1"/>
  </cols>
  <sheetData>
    <row r="22" spans="1:7" ht="26.25">
      <c r="A22" s="285" t="s">
        <v>1588</v>
      </c>
      <c r="B22" s="285"/>
      <c r="C22" s="285"/>
      <c r="D22" s="285"/>
      <c r="E22" s="285"/>
      <c r="F22" s="285"/>
      <c r="G22" s="285"/>
    </row>
    <row r="23" spans="1:7" ht="26.25">
      <c r="A23" s="285" t="s">
        <v>498</v>
      </c>
      <c r="B23" s="285"/>
      <c r="C23" s="285"/>
      <c r="D23" s="285"/>
      <c r="E23" s="285"/>
      <c r="F23" s="285"/>
      <c r="G23" s="285"/>
    </row>
    <row r="24" spans="1:7" ht="26.25">
      <c r="A24" s="286" t="s">
        <v>424</v>
      </c>
      <c r="B24" s="286"/>
      <c r="C24" s="286"/>
      <c r="D24" s="286"/>
      <c r="E24" s="286"/>
      <c r="F24" s="286"/>
      <c r="G24" s="286"/>
    </row>
  </sheetData>
  <mergeCells count="3">
    <mergeCell ref="A22:G22"/>
    <mergeCell ref="A23:G23"/>
    <mergeCell ref="A24:G2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57"/>
  <sheetViews>
    <sheetView workbookViewId="0" topLeftCell="A38">
      <selection activeCell="I19" sqref="I19"/>
    </sheetView>
  </sheetViews>
  <sheetFormatPr defaultColWidth="11.421875" defaultRowHeight="12.75"/>
  <cols>
    <col min="1" max="1" width="5.7109375" style="118" customWidth="1"/>
    <col min="2" max="4" width="11.421875" style="118" customWidth="1"/>
    <col min="5" max="5" width="12.8515625" style="118" customWidth="1"/>
    <col min="6" max="6" width="27.140625" style="118" customWidth="1"/>
    <col min="7" max="7" width="5.7109375" style="118" customWidth="1"/>
    <col min="8" max="16384" width="11.421875" style="118" customWidth="1"/>
  </cols>
  <sheetData>
    <row r="2" ht="12.75" hidden="1"/>
    <row r="3" ht="12.75" hidden="1"/>
    <row r="4" spans="1:7" ht="20.25">
      <c r="A4" s="288" t="s">
        <v>1245</v>
      </c>
      <c r="B4" s="288"/>
      <c r="C4" s="288"/>
      <c r="D4" s="288"/>
      <c r="E4" s="288"/>
      <c r="F4" s="288"/>
      <c r="G4" s="288"/>
    </row>
    <row r="5" spans="2:6" ht="18" customHeight="1">
      <c r="B5" s="287" t="s">
        <v>505</v>
      </c>
      <c r="C5" s="287"/>
      <c r="D5" s="287"/>
      <c r="E5" s="287"/>
      <c r="F5" s="287"/>
    </row>
    <row r="6" spans="2:6" ht="9.75" customHeight="1">
      <c r="B6" s="119"/>
      <c r="C6" s="119"/>
      <c r="D6" s="119"/>
      <c r="E6" s="119"/>
      <c r="F6" s="119"/>
    </row>
    <row r="7" spans="1:7" ht="18">
      <c r="A7" s="287" t="s">
        <v>1246</v>
      </c>
      <c r="B7" s="287"/>
      <c r="C7" s="287"/>
      <c r="D7" s="287"/>
      <c r="E7" s="287"/>
      <c r="F7" s="287"/>
      <c r="G7" s="287"/>
    </row>
    <row r="8" spans="2:6" ht="12.75">
      <c r="B8" s="120"/>
      <c r="C8" s="120"/>
      <c r="D8" s="120"/>
      <c r="E8" s="120"/>
      <c r="F8" s="120"/>
    </row>
    <row r="9" spans="2:6" ht="12.75" hidden="1">
      <c r="B9" s="120"/>
      <c r="C9" s="120"/>
      <c r="D9" s="120"/>
      <c r="E9" s="120"/>
      <c r="F9" s="120"/>
    </row>
    <row r="10" ht="12.75" hidden="1"/>
    <row r="12" ht="12.75">
      <c r="B12" s="121" t="s">
        <v>1704</v>
      </c>
    </row>
    <row r="13" ht="13.5" thickBot="1"/>
    <row r="14" spans="2:6" ht="19.5" customHeight="1">
      <c r="B14" s="122" t="s">
        <v>1705</v>
      </c>
      <c r="C14" s="122" t="s">
        <v>1706</v>
      </c>
      <c r="D14" s="122" t="s">
        <v>1707</v>
      </c>
      <c r="E14" s="123" t="s">
        <v>1708</v>
      </c>
      <c r="F14" s="123" t="s">
        <v>1709</v>
      </c>
    </row>
    <row r="15" spans="2:6" ht="15.75" customHeight="1">
      <c r="B15" s="124" t="s">
        <v>1710</v>
      </c>
      <c r="C15" s="125">
        <f>SUM(E15:E26)</f>
        <v>430</v>
      </c>
      <c r="D15" s="126" t="s">
        <v>1711</v>
      </c>
      <c r="E15" s="127">
        <f>+COUNTIF('Gastos Medicos y Sepelios'!$C$5:$C$434,1)</f>
        <v>36</v>
      </c>
      <c r="F15" s="128">
        <f aca="true" t="shared" si="0" ref="F15:F26">E15/$C$15*100</f>
        <v>8.372093023255815</v>
      </c>
    </row>
    <row r="16" spans="2:6" ht="15.75" customHeight="1">
      <c r="B16" s="129"/>
      <c r="C16" s="130"/>
      <c r="D16" s="127" t="s">
        <v>1712</v>
      </c>
      <c r="E16" s="127">
        <f>+COUNTIF('Gastos Medicos y Sepelios'!$C$5:$C$434,2)</f>
        <v>35</v>
      </c>
      <c r="F16" s="128">
        <f t="shared" si="0"/>
        <v>8.13953488372093</v>
      </c>
    </row>
    <row r="17" spans="2:6" ht="15.75" customHeight="1">
      <c r="B17" s="129"/>
      <c r="C17" s="130"/>
      <c r="D17" s="131" t="s">
        <v>1725</v>
      </c>
      <c r="E17" s="127">
        <f>+COUNTIF('Gastos Medicos y Sepelios'!$C$5:$C$434,3)</f>
        <v>43</v>
      </c>
      <c r="F17" s="128">
        <f t="shared" si="0"/>
        <v>10</v>
      </c>
    </row>
    <row r="18" spans="2:6" ht="15.75" customHeight="1">
      <c r="B18" s="129"/>
      <c r="C18" s="130"/>
      <c r="D18" s="131" t="s">
        <v>1724</v>
      </c>
      <c r="E18" s="127">
        <f>+COUNTIF('Gastos Medicos y Sepelios'!$C$5:$C$434,4)</f>
        <v>51</v>
      </c>
      <c r="F18" s="128">
        <f t="shared" si="0"/>
        <v>11.86046511627907</v>
      </c>
    </row>
    <row r="19" spans="2:6" ht="15.75" customHeight="1">
      <c r="B19" s="129"/>
      <c r="C19" s="130"/>
      <c r="D19" s="131" t="s">
        <v>1726</v>
      </c>
      <c r="E19" s="127">
        <f>+COUNTIF('Gastos Medicos y Sepelios'!$C$5:$C$434,5)</f>
        <v>31</v>
      </c>
      <c r="F19" s="128">
        <f t="shared" si="0"/>
        <v>7.209302325581396</v>
      </c>
    </row>
    <row r="20" spans="4:6" ht="15.75" customHeight="1">
      <c r="D20" s="131" t="s">
        <v>1423</v>
      </c>
      <c r="E20" s="127">
        <f>+COUNTIF('Gastos Medicos y Sepelios'!$C$5:$C$434,6)</f>
        <v>28</v>
      </c>
      <c r="F20" s="128">
        <f t="shared" si="0"/>
        <v>6.511627906976744</v>
      </c>
    </row>
    <row r="21" spans="2:6" ht="15.75" customHeight="1">
      <c r="B21" s="132"/>
      <c r="C21" s="127"/>
      <c r="D21" s="127" t="s">
        <v>1424</v>
      </c>
      <c r="E21" s="127">
        <f>+COUNTIF('Gastos Medicos y Sepelios'!$C$5:$C$434,7)</f>
        <v>25</v>
      </c>
      <c r="F21" s="128">
        <f t="shared" si="0"/>
        <v>5.813953488372093</v>
      </c>
    </row>
    <row r="22" spans="2:6" ht="15.75" customHeight="1">
      <c r="B22" s="132"/>
      <c r="C22" s="127"/>
      <c r="D22" s="131" t="s">
        <v>1425</v>
      </c>
      <c r="E22" s="127">
        <f>+COUNTIF('Gastos Medicos y Sepelios'!$C$5:$C$434,8)</f>
        <v>34</v>
      </c>
      <c r="F22" s="128">
        <f t="shared" si="0"/>
        <v>7.906976744186046</v>
      </c>
    </row>
    <row r="23" spans="2:6" ht="15.75" customHeight="1">
      <c r="B23" s="132"/>
      <c r="C23" s="132"/>
      <c r="D23" s="131" t="s">
        <v>1426</v>
      </c>
      <c r="E23" s="127">
        <f>+COUNTIF('Gastos Medicos y Sepelios'!$C$5:$C$434,9)</f>
        <v>22</v>
      </c>
      <c r="F23" s="128">
        <f t="shared" si="0"/>
        <v>5.116279069767442</v>
      </c>
    </row>
    <row r="24" spans="2:6" ht="15.75" customHeight="1">
      <c r="B24" s="132"/>
      <c r="C24" s="132"/>
      <c r="D24" s="131" t="s">
        <v>1427</v>
      </c>
      <c r="E24" s="127">
        <f>+COUNTIF('Gastos Medicos y Sepelios'!$C$5:$C$434,10)</f>
        <v>48</v>
      </c>
      <c r="F24" s="128">
        <f t="shared" si="0"/>
        <v>11.162790697674419</v>
      </c>
    </row>
    <row r="25" spans="2:6" ht="15.75" customHeight="1">
      <c r="B25" s="132"/>
      <c r="C25" s="132"/>
      <c r="D25" s="131" t="s">
        <v>1428</v>
      </c>
      <c r="E25" s="127">
        <f>+COUNTIF('Gastos Medicos y Sepelios'!$C$5:$C$434,11)</f>
        <v>40</v>
      </c>
      <c r="F25" s="128">
        <f t="shared" si="0"/>
        <v>9.30232558139535</v>
      </c>
    </row>
    <row r="26" spans="2:6" ht="15.75" customHeight="1" thickBot="1">
      <c r="B26" s="133"/>
      <c r="C26" s="133"/>
      <c r="D26" s="134" t="s">
        <v>1727</v>
      </c>
      <c r="E26" s="135">
        <f>+COUNTIF('Gastos Medicos y Sepelios'!$C$5:$C$434,12)</f>
        <v>37</v>
      </c>
      <c r="F26" s="136">
        <f t="shared" si="0"/>
        <v>8.604651162790699</v>
      </c>
    </row>
    <row r="27" spans="2:6" ht="12.75">
      <c r="B27" s="132"/>
      <c r="C27" s="132"/>
      <c r="D27" s="132"/>
      <c r="E27" s="132"/>
      <c r="F27" s="132"/>
    </row>
    <row r="30" ht="12.75">
      <c r="B30" s="121" t="s">
        <v>1244</v>
      </c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7" ht="12.75">
      <c r="A57" s="137"/>
    </row>
  </sheetData>
  <mergeCells count="3">
    <mergeCell ref="B5:F5"/>
    <mergeCell ref="A4:G4"/>
    <mergeCell ref="A7:G7"/>
  </mergeCells>
  <printOptions horizontalCentered="1"/>
  <pageMargins left="0.7874015748031497" right="0.7874015748031497" top="0.5905511811023623" bottom="0.1968503937007874" header="0" footer="0.3937007874015748"/>
  <pageSetup horizontalDpi="600" verticalDpi="600" orientation="portrait" paperSize="9" r:id="rId2"/>
  <headerFooter alignWithMargins="0">
    <oddFooter>&amp;L&amp;8Fuente: Fondo de Compensacion del SOAT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22">
      <selection activeCell="H12" sqref="H12"/>
    </sheetView>
  </sheetViews>
  <sheetFormatPr defaultColWidth="11.421875" defaultRowHeight="12.75"/>
  <cols>
    <col min="1" max="1" width="5.7109375" style="118" customWidth="1"/>
    <col min="2" max="2" width="15.140625" style="118" customWidth="1"/>
    <col min="3" max="3" width="14.00390625" style="118" customWidth="1"/>
    <col min="4" max="4" width="16.28125" style="118" customWidth="1"/>
    <col min="5" max="5" width="15.421875" style="118" customWidth="1"/>
    <col min="6" max="6" width="14.140625" style="118" customWidth="1"/>
    <col min="7" max="16384" width="11.421875" style="118" customWidth="1"/>
  </cols>
  <sheetData>
    <row r="2" spans="1:6" ht="20.25" customHeight="1">
      <c r="A2" s="288" t="str">
        <f>+Meses!A4</f>
        <v>Siniestros Cubiertos por el Fondo</v>
      </c>
      <c r="B2" s="288"/>
      <c r="C2" s="288"/>
      <c r="D2" s="288"/>
      <c r="E2" s="288"/>
      <c r="F2" s="288"/>
    </row>
    <row r="3" spans="1:6" ht="18" customHeight="1">
      <c r="A3" s="288" t="str">
        <f>+Meses!B5</f>
        <v>de Enero a diciembre 2009</v>
      </c>
      <c r="B3" s="288"/>
      <c r="C3" s="288"/>
      <c r="D3" s="288"/>
      <c r="E3" s="288"/>
      <c r="F3" s="288"/>
    </row>
    <row r="4" spans="1:6" ht="9.75" customHeight="1">
      <c r="A4" s="199"/>
      <c r="B4" s="199"/>
      <c r="C4" s="199"/>
      <c r="D4" s="199"/>
      <c r="E4" s="199"/>
      <c r="F4" s="199"/>
    </row>
    <row r="5" spans="1:6" ht="18">
      <c r="A5" s="287" t="s">
        <v>1714</v>
      </c>
      <c r="B5" s="287"/>
      <c r="C5" s="287"/>
      <c r="D5" s="287"/>
      <c r="E5" s="287"/>
      <c r="F5" s="287"/>
    </row>
    <row r="6" spans="2:6" ht="12.75">
      <c r="B6" s="120"/>
      <c r="C6" s="120"/>
      <c r="D6" s="120"/>
      <c r="E6" s="120"/>
      <c r="F6" s="120"/>
    </row>
    <row r="9" ht="12.75">
      <c r="B9" s="121" t="s">
        <v>1704</v>
      </c>
    </row>
    <row r="10" ht="13.5" thickBot="1"/>
    <row r="11" spans="2:6" ht="19.5" customHeight="1">
      <c r="B11" s="122" t="s">
        <v>1705</v>
      </c>
      <c r="C11" s="122" t="s">
        <v>1706</v>
      </c>
      <c r="D11" s="122" t="s">
        <v>1304</v>
      </c>
      <c r="E11" s="122" t="s">
        <v>1708</v>
      </c>
      <c r="F11" s="122" t="s">
        <v>1709</v>
      </c>
    </row>
    <row r="12" spans="2:6" ht="15.75" customHeight="1">
      <c r="B12" s="124" t="s">
        <v>1304</v>
      </c>
      <c r="C12" s="125">
        <f>SUM(E12:E13)</f>
        <v>430</v>
      </c>
      <c r="D12" s="126" t="s">
        <v>1206</v>
      </c>
      <c r="E12" s="126">
        <f>+COUNTIF('Gastos Medicos y Sepelios'!$G$5:$G$434,"FEMENINO")</f>
        <v>92</v>
      </c>
      <c r="F12" s="138">
        <f>E12/$C$12*100</f>
        <v>21.3953488372093</v>
      </c>
    </row>
    <row r="13" spans="2:6" ht="15.75" customHeight="1" thickBot="1">
      <c r="B13" s="133"/>
      <c r="C13" s="135"/>
      <c r="D13" s="135" t="s">
        <v>1749</v>
      </c>
      <c r="E13" s="135">
        <f>+COUNTIF('Gastos Medicos y Sepelios'!$G$5:$G$434,"MASCULINO")</f>
        <v>338</v>
      </c>
      <c r="F13" s="136">
        <f>E13/$C$12*100</f>
        <v>78.6046511627907</v>
      </c>
    </row>
    <row r="14" spans="5:6" ht="12.75">
      <c r="E14" s="139"/>
      <c r="F14" s="140"/>
    </row>
    <row r="16" ht="12.75">
      <c r="E16" s="139"/>
    </row>
    <row r="19" ht="12.75">
      <c r="B19" s="121" t="s">
        <v>1244</v>
      </c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41" ht="12.75">
      <c r="A41" s="137"/>
    </row>
  </sheetData>
  <mergeCells count="3">
    <mergeCell ref="A2:F2"/>
    <mergeCell ref="A3:F3"/>
    <mergeCell ref="A5:F5"/>
  </mergeCells>
  <printOptions horizontalCentered="1"/>
  <pageMargins left="0.7874015748031497" right="0.7874015748031497" top="0.5905511811023623" bottom="0.1968503937007874" header="0" footer="0.3937007874015748"/>
  <pageSetup horizontalDpi="600" verticalDpi="600" orientation="portrait" paperSize="9" r:id="rId2"/>
  <headerFooter alignWithMargins="0">
    <oddFooter>&amp;L&amp;8Fuente: Fondo de Compensacion del SOAT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28"/>
  <sheetViews>
    <sheetView workbookViewId="0" topLeftCell="A27">
      <selection activeCell="H34" sqref="H34"/>
    </sheetView>
  </sheetViews>
  <sheetFormatPr defaultColWidth="11.421875" defaultRowHeight="12.75"/>
  <cols>
    <col min="1" max="1" width="8.7109375" style="118" customWidth="1"/>
    <col min="2" max="2" width="17.28125" style="118" customWidth="1"/>
    <col min="3" max="3" width="13.421875" style="118" customWidth="1"/>
    <col min="4" max="4" width="14.140625" style="118" customWidth="1"/>
    <col min="5" max="5" width="14.421875" style="118" customWidth="1"/>
    <col min="6" max="6" width="15.28125" style="118" customWidth="1"/>
    <col min="7" max="7" width="16.57421875" style="118" customWidth="1"/>
    <col min="8" max="16384" width="11.421875" style="118" customWidth="1"/>
  </cols>
  <sheetData>
    <row r="1" ht="12.75" hidden="1"/>
    <row r="2" ht="12.75" hidden="1"/>
    <row r="4" spans="1:7" ht="20.25" customHeight="1">
      <c r="A4" s="288" t="str">
        <f>+Sexo!A2</f>
        <v>Siniestros Cubiertos por el Fondo</v>
      </c>
      <c r="B4" s="288"/>
      <c r="C4" s="288"/>
      <c r="D4" s="288"/>
      <c r="E4" s="288"/>
      <c r="F4" s="288"/>
      <c r="G4" s="288"/>
    </row>
    <row r="5" spans="1:7" ht="18" customHeight="1">
      <c r="A5" s="288" t="str">
        <f>+Sexo!A3</f>
        <v>de Enero a diciembre 2009</v>
      </c>
      <c r="B5" s="288"/>
      <c r="C5" s="288"/>
      <c r="D5" s="288"/>
      <c r="E5" s="288"/>
      <c r="F5" s="288"/>
      <c r="G5" s="288"/>
    </row>
    <row r="6" spans="1:7" ht="9.75" customHeight="1">
      <c r="A6" s="168"/>
      <c r="B6" s="168"/>
      <c r="C6" s="168"/>
      <c r="D6" s="168"/>
      <c r="E6" s="168"/>
      <c r="F6" s="168"/>
      <c r="G6" s="168"/>
    </row>
    <row r="7" spans="1:7" ht="18">
      <c r="A7" s="287" t="s">
        <v>1265</v>
      </c>
      <c r="B7" s="287"/>
      <c r="C7" s="287"/>
      <c r="D7" s="287"/>
      <c r="E7" s="287"/>
      <c r="F7" s="287"/>
      <c r="G7" s="287"/>
    </row>
    <row r="8" spans="2:6" ht="12.75">
      <c r="B8" s="120"/>
      <c r="C8" s="120"/>
      <c r="D8" s="120"/>
      <c r="E8" s="120"/>
      <c r="F8" s="120"/>
    </row>
    <row r="9" spans="2:6" ht="12.75" hidden="1">
      <c r="B9" s="120"/>
      <c r="C9" s="120"/>
      <c r="D9" s="120"/>
      <c r="E9" s="120"/>
      <c r="F9" s="120"/>
    </row>
    <row r="10" ht="12.75" hidden="1"/>
    <row r="12" ht="12.75">
      <c r="B12" s="121" t="s">
        <v>1704</v>
      </c>
    </row>
    <row r="13" ht="13.5" thickBot="1"/>
    <row r="14" spans="2:6" ht="19.5" customHeight="1">
      <c r="B14" s="122" t="s">
        <v>1705</v>
      </c>
      <c r="C14" s="122" t="s">
        <v>1706</v>
      </c>
      <c r="D14" s="122" t="s">
        <v>1612</v>
      </c>
      <c r="E14" s="122" t="s">
        <v>1708</v>
      </c>
      <c r="F14" s="122" t="s">
        <v>1709</v>
      </c>
    </row>
    <row r="15" spans="2:6" ht="15.75" customHeight="1">
      <c r="B15" s="124" t="s">
        <v>1612</v>
      </c>
      <c r="C15" s="125">
        <f>SUM(E15:E23)</f>
        <v>430</v>
      </c>
      <c r="D15" s="125" t="s">
        <v>1348</v>
      </c>
      <c r="E15" s="126">
        <f>+COUNTIF('Gastos Medicos y Sepelios'!$H$5:$H$434,"&lt;10")</f>
        <v>15</v>
      </c>
      <c r="F15" s="141">
        <f>E15/$C$15*100</f>
        <v>3.488372093023256</v>
      </c>
    </row>
    <row r="16" spans="3:6" ht="15.75" customHeight="1">
      <c r="C16" s="142"/>
      <c r="D16" s="162" t="s">
        <v>1349</v>
      </c>
      <c r="E16" s="118">
        <f>+COUNTIF('Gastos Medicos y Sepelios'!$H$5:$H$434,"&lt;20")-E15</f>
        <v>42</v>
      </c>
      <c r="F16" s="128">
        <f aca="true" t="shared" si="0" ref="F16:F23">E16/$C$15*100</f>
        <v>9.767441860465116</v>
      </c>
    </row>
    <row r="17" spans="3:6" ht="15.75" customHeight="1">
      <c r="C17" s="142"/>
      <c r="D17" s="163" t="s">
        <v>1350</v>
      </c>
      <c r="E17" s="118">
        <f>+COUNTIF('Gastos Medicos y Sepelios'!$H$5:$H$434,"&lt;30")-E16-E15</f>
        <v>81</v>
      </c>
      <c r="F17" s="128">
        <f t="shared" si="0"/>
        <v>18.83720930232558</v>
      </c>
    </row>
    <row r="18" spans="4:6" ht="15.75" customHeight="1">
      <c r="D18" s="163" t="s">
        <v>1351</v>
      </c>
      <c r="E18" s="118">
        <f>+COUNTIF('Gastos Medicos y Sepelios'!$H$5:$H$434,"&lt;40")-SUM(E15:E17)</f>
        <v>67</v>
      </c>
      <c r="F18" s="128">
        <f t="shared" si="0"/>
        <v>15.58139534883721</v>
      </c>
    </row>
    <row r="19" spans="3:6" ht="15.75" customHeight="1">
      <c r="C19" s="142"/>
      <c r="D19" s="163" t="s">
        <v>1352</v>
      </c>
      <c r="E19" s="118">
        <f>+COUNTIF('Gastos Medicos y Sepelios'!$H$5:$H$434,"&lt;50")-SUM(E15:E18)</f>
        <v>74</v>
      </c>
      <c r="F19" s="128">
        <f t="shared" si="0"/>
        <v>17.209302325581397</v>
      </c>
    </row>
    <row r="20" spans="3:6" ht="15.75" customHeight="1">
      <c r="C20" s="142"/>
      <c r="D20" s="163" t="s">
        <v>1353</v>
      </c>
      <c r="E20" s="118">
        <f>+COUNTIF('Gastos Medicos y Sepelios'!$H$5:$H$434,"&lt;60")-SUM(E15:E19)</f>
        <v>56</v>
      </c>
      <c r="F20" s="128">
        <f t="shared" si="0"/>
        <v>13.023255813953488</v>
      </c>
    </row>
    <row r="21" spans="3:6" ht="15.75" customHeight="1">
      <c r="C21" s="142"/>
      <c r="D21" s="163" t="s">
        <v>1354</v>
      </c>
      <c r="E21" s="118">
        <f>+COUNTIF('Gastos Medicos y Sepelios'!$H$5:$H$434,"&lt;70")-SUM(E15:E20)</f>
        <v>54</v>
      </c>
      <c r="F21" s="128">
        <f t="shared" si="0"/>
        <v>12.558139534883722</v>
      </c>
    </row>
    <row r="22" spans="3:6" ht="15.75" customHeight="1">
      <c r="C22" s="142"/>
      <c r="D22" s="163" t="s">
        <v>1355</v>
      </c>
      <c r="E22" s="118">
        <f>+COUNTIF('Gastos Medicos y Sepelios'!$H$5:$H$434,"&lt;80")-SUM(E15:E21)</f>
        <v>30</v>
      </c>
      <c r="F22" s="128">
        <f t="shared" si="0"/>
        <v>6.976744186046512</v>
      </c>
    </row>
    <row r="23" spans="2:6" ht="15.75" customHeight="1" thickBot="1">
      <c r="B23" s="133"/>
      <c r="C23" s="135"/>
      <c r="D23" s="164" t="s">
        <v>1483</v>
      </c>
      <c r="E23" s="133">
        <f>+COUNTIF('Gastos Medicos y Sepelios'!$H$5:$H$434,"&gt;79")</f>
        <v>11</v>
      </c>
      <c r="F23" s="136">
        <f t="shared" si="0"/>
        <v>2.558139534883721</v>
      </c>
    </row>
    <row r="24" spans="4:6" ht="12.75">
      <c r="D24" s="131"/>
      <c r="E24" s="139"/>
      <c r="F24" s="140"/>
    </row>
    <row r="25" ht="12.75" hidden="1"/>
    <row r="26" ht="12.75" hidden="1"/>
    <row r="28" ht="12.75">
      <c r="B28" s="121" t="s">
        <v>1244</v>
      </c>
    </row>
  </sheetData>
  <mergeCells count="3">
    <mergeCell ref="A7:G7"/>
    <mergeCell ref="A4:G4"/>
    <mergeCell ref="A5:G5"/>
  </mergeCells>
  <printOptions horizontalCentered="1"/>
  <pageMargins left="0.5905511811023623" right="0.5905511811023623" top="0.5905511811023623" bottom="0.1968503937007874" header="0" footer="0.3937007874015748"/>
  <pageSetup horizontalDpi="600" verticalDpi="600" orientation="portrait" paperSize="9" scale="90" r:id="rId2"/>
  <headerFooter alignWithMargins="0">
    <oddFooter>&amp;L&amp;8Fuente: Fondo de Compensacion del SOAT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38"/>
  <sheetViews>
    <sheetView workbookViewId="0" topLeftCell="A19">
      <selection activeCell="G25" sqref="G25"/>
    </sheetView>
  </sheetViews>
  <sheetFormatPr defaultColWidth="11.421875" defaultRowHeight="12.75"/>
  <cols>
    <col min="1" max="1" width="5.7109375" style="118" customWidth="1"/>
    <col min="2" max="2" width="15.140625" style="118" customWidth="1"/>
    <col min="3" max="3" width="13.28125" style="118" customWidth="1"/>
    <col min="4" max="4" width="25.421875" style="118" customWidth="1"/>
    <col min="5" max="5" width="17.8515625" style="118" customWidth="1"/>
    <col min="6" max="6" width="13.00390625" style="118" customWidth="1"/>
    <col min="7" max="16384" width="11.421875" style="118" customWidth="1"/>
  </cols>
  <sheetData>
    <row r="2" spans="1:6" ht="20.25" customHeight="1">
      <c r="A2" s="288" t="str">
        <f>+Edad!A4</f>
        <v>Siniestros Cubiertos por el Fondo</v>
      </c>
      <c r="B2" s="288"/>
      <c r="C2" s="288"/>
      <c r="D2" s="288"/>
      <c r="E2" s="288"/>
      <c r="F2" s="288"/>
    </row>
    <row r="3" spans="1:6" ht="18" customHeight="1">
      <c r="A3" s="288" t="str">
        <f>+Edad!A5</f>
        <v>de Enero a diciembre 2009</v>
      </c>
      <c r="B3" s="288"/>
      <c r="C3" s="288"/>
      <c r="D3" s="288"/>
      <c r="E3" s="288"/>
      <c r="F3" s="288"/>
    </row>
    <row r="4" spans="1:6" ht="9.75" customHeight="1">
      <c r="A4" s="120"/>
      <c r="B4" s="120"/>
      <c r="C4" s="120"/>
      <c r="D4" s="120"/>
      <c r="E4" s="120"/>
      <c r="F4" s="120"/>
    </row>
    <row r="5" spans="1:6" ht="18">
      <c r="A5" s="287" t="s">
        <v>1715</v>
      </c>
      <c r="B5" s="287"/>
      <c r="C5" s="287"/>
      <c r="D5" s="287"/>
      <c r="E5" s="287"/>
      <c r="F5" s="287"/>
    </row>
    <row r="6" spans="2:5" ht="12.75">
      <c r="B6" s="120"/>
      <c r="C6" s="120"/>
      <c r="D6" s="120"/>
      <c r="E6" s="120"/>
    </row>
    <row r="7" spans="2:5" ht="12.75">
      <c r="B7" s="120"/>
      <c r="C7" s="120"/>
      <c r="D7" s="120"/>
      <c r="E7" s="120"/>
    </row>
    <row r="9" ht="12.75">
      <c r="B9" s="121" t="s">
        <v>1704</v>
      </c>
    </row>
    <row r="10" ht="13.5" thickBot="1"/>
    <row r="11" spans="2:6" ht="19.5" customHeight="1">
      <c r="B11" s="122" t="s">
        <v>1705</v>
      </c>
      <c r="C11" s="122" t="s">
        <v>1717</v>
      </c>
      <c r="D11" s="122" t="s">
        <v>1716</v>
      </c>
      <c r="E11" s="122" t="s">
        <v>1708</v>
      </c>
      <c r="F11" s="122" t="s">
        <v>1709</v>
      </c>
    </row>
    <row r="12" spans="2:6" ht="15.75" customHeight="1">
      <c r="B12" s="154" t="s">
        <v>1716</v>
      </c>
      <c r="C12" s="155">
        <f>SUM(E12:E14)</f>
        <v>430</v>
      </c>
      <c r="D12" s="126" t="s">
        <v>1482</v>
      </c>
      <c r="E12" s="156">
        <f>+COUNTIF('Gastos Medicos y Sepelios'!$I$5:$I$434,"GASTOS MEDICOS")</f>
        <v>234</v>
      </c>
      <c r="F12" s="157">
        <f>E12/$C$12*100</f>
        <v>54.418604651162795</v>
      </c>
    </row>
    <row r="13" spans="3:6" ht="15.75" customHeight="1">
      <c r="C13" s="142"/>
      <c r="D13" s="161" t="s">
        <v>71</v>
      </c>
      <c r="E13" s="139">
        <f>+COUNTIF('Gastos Medicos y Sepelios'!$I$5:$I$434,"GASTO MEDICO Y DE SEPELIO")</f>
        <v>14</v>
      </c>
      <c r="F13" s="158">
        <f>E13/$C$12*100</f>
        <v>3.255813953488372</v>
      </c>
    </row>
    <row r="14" spans="2:6" ht="15.75" customHeight="1" thickBot="1">
      <c r="B14" s="133"/>
      <c r="C14" s="135"/>
      <c r="D14" s="135" t="s">
        <v>149</v>
      </c>
      <c r="E14" s="159">
        <f>+COUNTIF('Gastos Medicos y Sepelios'!$I$5:$I$434,"GASTOS DE SEPELIO")</f>
        <v>182</v>
      </c>
      <c r="F14" s="160">
        <f>E14/$C$12*100</f>
        <v>42.32558139534884</v>
      </c>
    </row>
    <row r="15" ht="12.75">
      <c r="E15" s="139"/>
    </row>
    <row r="17" ht="12.75">
      <c r="B17" s="121" t="s">
        <v>1244</v>
      </c>
    </row>
    <row r="18" ht="6.75" customHeight="1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8" ht="12.75">
      <c r="A38" s="137"/>
    </row>
  </sheetData>
  <mergeCells count="3">
    <mergeCell ref="A2:F2"/>
    <mergeCell ref="A3:F3"/>
    <mergeCell ref="A5:F5"/>
  </mergeCells>
  <printOptions horizontalCentered="1"/>
  <pageMargins left="0.7874015748031497" right="0.7874015748031497" top="0.5905511811023623" bottom="0.1968503937007874" header="0" footer="0.3937007874015748"/>
  <pageSetup horizontalDpi="600" verticalDpi="600" orientation="portrait" paperSize="9" scale="96" r:id="rId2"/>
  <headerFooter alignWithMargins="0">
    <oddFooter>&amp;L&amp;8Fuente: Fondo de Compensacion del SOAT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47"/>
  <sheetViews>
    <sheetView workbookViewId="0" topLeftCell="A104">
      <selection activeCell="I106" sqref="I106"/>
    </sheetView>
  </sheetViews>
  <sheetFormatPr defaultColWidth="11.421875" defaultRowHeight="12.75"/>
  <cols>
    <col min="1" max="1" width="5.7109375" style="118" customWidth="1"/>
    <col min="2" max="2" width="13.140625" style="118" customWidth="1"/>
    <col min="3" max="3" width="13.8515625" style="118" customWidth="1"/>
    <col min="4" max="4" width="25.140625" style="207" customWidth="1"/>
    <col min="5" max="5" width="12.8515625" style="118" customWidth="1"/>
    <col min="6" max="6" width="11.00390625" style="118" customWidth="1"/>
    <col min="7" max="7" width="5.7109375" style="118" customWidth="1"/>
    <col min="8" max="16384" width="11.421875" style="118" customWidth="1"/>
  </cols>
  <sheetData>
    <row r="2" spans="1:7" ht="20.25" customHeight="1">
      <c r="A2" s="288" t="str">
        <f>+Cobertura!A2</f>
        <v>Siniestros Cubiertos por el Fondo</v>
      </c>
      <c r="B2" s="288"/>
      <c r="C2" s="288"/>
      <c r="D2" s="288"/>
      <c r="E2" s="288"/>
      <c r="F2" s="288"/>
      <c r="G2" s="288"/>
    </row>
    <row r="3" spans="1:7" ht="18" customHeight="1">
      <c r="A3" s="288" t="str">
        <f>+Cobertura!A3</f>
        <v>de Enero a diciembre 2009</v>
      </c>
      <c r="B3" s="288"/>
      <c r="C3" s="288"/>
      <c r="D3" s="288"/>
      <c r="E3" s="288"/>
      <c r="F3" s="288"/>
      <c r="G3" s="288"/>
    </row>
    <row r="4" spans="1:7" ht="9.75" customHeight="1">
      <c r="A4" s="199"/>
      <c r="B4" s="199"/>
      <c r="C4" s="199"/>
      <c r="D4" s="199"/>
      <c r="E4" s="199"/>
      <c r="F4" s="199"/>
      <c r="G4" s="199"/>
    </row>
    <row r="5" spans="1:7" ht="18">
      <c r="A5" s="287" t="s">
        <v>1719</v>
      </c>
      <c r="B5" s="287"/>
      <c r="C5" s="287"/>
      <c r="D5" s="287"/>
      <c r="E5" s="287"/>
      <c r="F5" s="287"/>
      <c r="G5" s="287"/>
    </row>
    <row r="6" spans="1:7" ht="18">
      <c r="A6" s="287" t="s">
        <v>1497</v>
      </c>
      <c r="B6" s="287"/>
      <c r="C6" s="287"/>
      <c r="D6" s="287"/>
      <c r="E6" s="287"/>
      <c r="F6" s="287"/>
      <c r="G6" s="287"/>
    </row>
    <row r="7" ht="12.75">
      <c r="B7" s="121" t="s">
        <v>1704</v>
      </c>
    </row>
    <row r="8" ht="7.5" customHeight="1" thickBot="1"/>
    <row r="9" spans="2:6" ht="19.5" customHeight="1">
      <c r="B9" s="123" t="s">
        <v>1705</v>
      </c>
      <c r="C9" s="123" t="s">
        <v>1713</v>
      </c>
      <c r="D9" s="211" t="s">
        <v>1306</v>
      </c>
      <c r="E9" s="123" t="s">
        <v>1708</v>
      </c>
      <c r="F9" s="123" t="s">
        <v>1709</v>
      </c>
    </row>
    <row r="10" spans="2:10" ht="15.75" customHeight="1">
      <c r="B10" s="154" t="s">
        <v>1306</v>
      </c>
      <c r="C10" s="125">
        <f>SUM(E10:E93)</f>
        <v>430</v>
      </c>
      <c r="D10" s="208" t="s">
        <v>784</v>
      </c>
      <c r="E10" s="118">
        <f>+COUNTIF('Gastos Medicos y Sepelios'!$J$5:$J$434,Distrito!D10)</f>
        <v>1</v>
      </c>
      <c r="F10" s="140">
        <f aca="true" t="shared" si="0" ref="F10:F34">E10/$C$10*100</f>
        <v>0.23255813953488372</v>
      </c>
      <c r="I10" s="264"/>
      <c r="J10" s="264"/>
    </row>
    <row r="11" spans="2:10" ht="15.75" customHeight="1">
      <c r="B11" s="132"/>
      <c r="C11" s="130"/>
      <c r="D11" s="208" t="s">
        <v>1429</v>
      </c>
      <c r="E11" s="118">
        <f>+COUNTIF('Gastos Medicos y Sepelios'!$J$5:$J$434,Distrito!D11)</f>
        <v>2</v>
      </c>
      <c r="F11" s="140">
        <f t="shared" si="0"/>
        <v>0.46511627906976744</v>
      </c>
      <c r="I11" s="264"/>
      <c r="J11" s="264"/>
    </row>
    <row r="12" spans="3:10" ht="12.75">
      <c r="C12" s="142"/>
      <c r="D12" s="208" t="s">
        <v>1473</v>
      </c>
      <c r="E12" s="118">
        <f>+COUNTIF('Gastos Medicos y Sepelios'!$J$5:$J$434,Distrito!D12)</f>
        <v>8</v>
      </c>
      <c r="F12" s="140">
        <f t="shared" si="0"/>
        <v>1.8604651162790697</v>
      </c>
      <c r="I12" s="264"/>
      <c r="J12" s="264"/>
    </row>
    <row r="13" spans="3:10" ht="12.75">
      <c r="C13" s="142"/>
      <c r="D13" s="208" t="s">
        <v>1004</v>
      </c>
      <c r="E13" s="132">
        <f>+COUNTIF('Gastos Medicos y Sepelios'!J5:J434,Distrito!D13)</f>
        <v>17</v>
      </c>
      <c r="F13" s="140">
        <f t="shared" si="0"/>
        <v>3.953488372093023</v>
      </c>
      <c r="I13" s="264"/>
      <c r="J13" s="264"/>
    </row>
    <row r="14" spans="3:10" ht="12.75">
      <c r="C14" s="142"/>
      <c r="D14" s="208" t="s">
        <v>1495</v>
      </c>
      <c r="E14" s="118">
        <f>+COUNTIF('Gastos Medicos y Sepelios'!J6:J434,Distrito!D14)</f>
        <v>1</v>
      </c>
      <c r="F14" s="140">
        <f t="shared" si="0"/>
        <v>0.23255813953488372</v>
      </c>
      <c r="I14" s="264"/>
      <c r="J14" s="264"/>
    </row>
    <row r="15" spans="3:10" ht="12.75">
      <c r="C15" s="142"/>
      <c r="D15" s="208" t="s">
        <v>152</v>
      </c>
      <c r="E15" s="118">
        <f>+COUNTIF('Gastos Medicos y Sepelios'!J7:J434,Distrito!D15)</f>
        <v>1</v>
      </c>
      <c r="F15" s="140">
        <f t="shared" si="0"/>
        <v>0.23255813953488372</v>
      </c>
      <c r="I15" s="264"/>
      <c r="J15" s="264"/>
    </row>
    <row r="16" spans="3:10" ht="12.75">
      <c r="C16" s="142"/>
      <c r="D16" s="208" t="s">
        <v>1199</v>
      </c>
      <c r="E16" s="118">
        <f>+COUNTIF('Gastos Medicos y Sepelios'!$J$5:$J$434,Distrito!D16)</f>
        <v>2</v>
      </c>
      <c r="F16" s="140">
        <f t="shared" si="0"/>
        <v>0.46511627906976744</v>
      </c>
      <c r="I16" s="264"/>
      <c r="J16" s="264"/>
    </row>
    <row r="17" spans="3:10" ht="12.75">
      <c r="C17" s="142"/>
      <c r="D17" s="208" t="s">
        <v>906</v>
      </c>
      <c r="E17" s="118">
        <f>+COUNTIF('Gastos Medicos y Sepelios'!$J$5:$J$434,Distrito!D17)</f>
        <v>1</v>
      </c>
      <c r="F17" s="140">
        <f t="shared" si="0"/>
        <v>0.23255813953488372</v>
      </c>
      <c r="I17" s="264"/>
      <c r="J17" s="264"/>
    </row>
    <row r="18" spans="3:10" ht="12.75">
      <c r="C18" s="142"/>
      <c r="D18" s="208" t="s">
        <v>1203</v>
      </c>
      <c r="E18" s="118">
        <f>+COUNTIF('Gastos Medicos y Sepelios'!$J$5:$J$434,Distrito!D18)</f>
        <v>2</v>
      </c>
      <c r="F18" s="140">
        <f t="shared" si="0"/>
        <v>0.46511627906976744</v>
      </c>
      <c r="I18" s="264"/>
      <c r="J18" s="264"/>
    </row>
    <row r="19" spans="2:10" ht="12.75">
      <c r="B19" s="132"/>
      <c r="C19" s="127"/>
      <c r="D19" s="208" t="s">
        <v>1298</v>
      </c>
      <c r="E19" s="118">
        <f>+COUNTIF('Gastos Medicos y Sepelios'!$J$5:$J$434,Distrito!D19)</f>
        <v>8</v>
      </c>
      <c r="F19" s="140">
        <f t="shared" si="0"/>
        <v>1.8604651162790697</v>
      </c>
      <c r="I19" s="264"/>
      <c r="J19" s="264"/>
    </row>
    <row r="20" spans="2:10" ht="12.75">
      <c r="B20" s="132"/>
      <c r="C20" s="127"/>
      <c r="D20" s="208" t="s">
        <v>1299</v>
      </c>
      <c r="E20" s="118">
        <f>+COUNTIF('Gastos Medicos y Sepelios'!$J$5:$J$434,Distrito!D20)</f>
        <v>2</v>
      </c>
      <c r="F20" s="140">
        <f t="shared" si="0"/>
        <v>0.46511627906976744</v>
      </c>
      <c r="I20" s="264"/>
      <c r="J20" s="264"/>
    </row>
    <row r="21" spans="3:10" ht="12.75">
      <c r="C21" s="142"/>
      <c r="D21" s="208" t="s">
        <v>1754</v>
      </c>
      <c r="E21" s="118">
        <f>+COUNTIF('Gastos Medicos y Sepelios'!$J$5:$J$434,Distrito!D21)</f>
        <v>13</v>
      </c>
      <c r="F21" s="140">
        <f t="shared" si="0"/>
        <v>3.0232558139534884</v>
      </c>
      <c r="I21" s="264"/>
      <c r="J21" s="264"/>
    </row>
    <row r="22" spans="3:10" ht="12.75">
      <c r="C22" s="142"/>
      <c r="D22" s="208" t="s">
        <v>357</v>
      </c>
      <c r="E22" s="118">
        <f>+COUNTIF('Gastos Medicos y Sepelios'!$J$5:$J$434,Distrito!D22)</f>
        <v>1</v>
      </c>
      <c r="F22" s="140">
        <f t="shared" si="0"/>
        <v>0.23255813953488372</v>
      </c>
      <c r="I22" s="264"/>
      <c r="J22" s="264"/>
    </row>
    <row r="23" spans="3:10" ht="12.75">
      <c r="C23" s="142"/>
      <c r="D23" s="208" t="s">
        <v>1011</v>
      </c>
      <c r="E23" s="118">
        <f>+COUNTIF('Gastos Medicos y Sepelios'!$J$5:$J$434,Distrito!D23)</f>
        <v>4</v>
      </c>
      <c r="F23" s="140">
        <f t="shared" si="0"/>
        <v>0.9302325581395349</v>
      </c>
      <c r="I23" s="264"/>
      <c r="J23" s="264"/>
    </row>
    <row r="24" spans="3:10" ht="12.75">
      <c r="C24" s="142"/>
      <c r="D24" s="208" t="s">
        <v>198</v>
      </c>
      <c r="E24" s="118">
        <f>+COUNTIF('Gastos Medicos y Sepelios'!$J$5:$J$434,Distrito!D24)</f>
        <v>1</v>
      </c>
      <c r="F24" s="140">
        <f t="shared" si="0"/>
        <v>0.23255813953488372</v>
      </c>
      <c r="I24" s="264"/>
      <c r="J24" s="264"/>
    </row>
    <row r="25" spans="3:10" ht="12.75">
      <c r="C25" s="142"/>
      <c r="D25" s="208" t="s">
        <v>1341</v>
      </c>
      <c r="E25" s="118">
        <f>+COUNTIF('Gastos Medicos y Sepelios'!$J$5:$J$434,Distrito!D25)</f>
        <v>3</v>
      </c>
      <c r="F25" s="140">
        <f t="shared" si="0"/>
        <v>0.6976744186046512</v>
      </c>
      <c r="I25" s="264"/>
      <c r="J25" s="264"/>
    </row>
    <row r="26" spans="3:10" ht="12.75">
      <c r="C26" s="142"/>
      <c r="D26" s="208" t="s">
        <v>1285</v>
      </c>
      <c r="E26" s="118">
        <f>+COUNTIF('Gastos Medicos y Sepelios'!$J$5:$J$434,Distrito!D26)</f>
        <v>5</v>
      </c>
      <c r="F26" s="140">
        <f t="shared" si="0"/>
        <v>1.1627906976744187</v>
      </c>
      <c r="I26" s="264"/>
      <c r="J26" s="264"/>
    </row>
    <row r="27" spans="3:10" ht="12.75">
      <c r="C27" s="142"/>
      <c r="D27" s="208" t="s">
        <v>1009</v>
      </c>
      <c r="E27" s="118">
        <f>+COUNTIF('Gastos Medicos y Sepelios'!$J$5:$J$434,Distrito!D27)</f>
        <v>12</v>
      </c>
      <c r="F27" s="140">
        <f t="shared" si="0"/>
        <v>2.7906976744186047</v>
      </c>
      <c r="I27" s="264"/>
      <c r="J27" s="264"/>
    </row>
    <row r="28" spans="3:10" ht="12.75">
      <c r="C28" s="142"/>
      <c r="D28" s="208" t="s">
        <v>1174</v>
      </c>
      <c r="E28" s="118">
        <f>+COUNTIF('Gastos Medicos y Sepelios'!$J$5:$J$434,Distrito!D28)</f>
        <v>4</v>
      </c>
      <c r="F28" s="140">
        <f t="shared" si="0"/>
        <v>0.9302325581395349</v>
      </c>
      <c r="I28" s="264"/>
      <c r="J28" s="264"/>
    </row>
    <row r="29" spans="3:10" ht="12.75">
      <c r="C29" s="142"/>
      <c r="D29" s="208" t="s">
        <v>1703</v>
      </c>
      <c r="E29" s="118">
        <f>+COUNTIF('Gastos Medicos y Sepelios'!$J$5:$J$434,Distrito!D29)</f>
        <v>13</v>
      </c>
      <c r="F29" s="140">
        <f t="shared" si="0"/>
        <v>3.0232558139534884</v>
      </c>
      <c r="I29" s="264"/>
      <c r="J29" s="264"/>
    </row>
    <row r="30" spans="3:10" ht="12.75">
      <c r="C30" s="142"/>
      <c r="D30" s="208" t="s">
        <v>1295</v>
      </c>
      <c r="E30" s="118">
        <f>+COUNTIF('Gastos Medicos y Sepelios'!$J$5:$J$434,Distrito!D30)</f>
        <v>2</v>
      </c>
      <c r="F30" s="140">
        <f t="shared" si="0"/>
        <v>0.46511627906976744</v>
      </c>
      <c r="I30" s="264"/>
      <c r="J30" s="264"/>
    </row>
    <row r="31" spans="3:10" ht="12.75">
      <c r="C31" s="142"/>
      <c r="D31" s="208" t="s">
        <v>1701</v>
      </c>
      <c r="E31" s="118">
        <f>+COUNTIF('Gastos Medicos y Sepelios'!$J$5:$J$434,Distrito!D31)</f>
        <v>1</v>
      </c>
      <c r="F31" s="140">
        <f t="shared" si="0"/>
        <v>0.23255813953488372</v>
      </c>
      <c r="I31" s="264"/>
      <c r="J31" s="264"/>
    </row>
    <row r="32" spans="3:10" ht="12.75">
      <c r="C32" s="142"/>
      <c r="D32" s="208" t="s">
        <v>1528</v>
      </c>
      <c r="E32" s="118">
        <f>+COUNTIF('Gastos Medicos y Sepelios'!$J$5:$J$434,Distrito!D32)</f>
        <v>11</v>
      </c>
      <c r="F32" s="140">
        <f t="shared" si="0"/>
        <v>2.558139534883721</v>
      </c>
      <c r="I32" s="264"/>
      <c r="J32" s="264"/>
    </row>
    <row r="33" spans="3:10" ht="12.75">
      <c r="C33" s="142"/>
      <c r="D33" s="209" t="s">
        <v>1470</v>
      </c>
      <c r="E33" s="118">
        <f>+COUNTIF('Gastos Medicos y Sepelios'!$J$5:$J$434,Distrito!D33)</f>
        <v>3</v>
      </c>
      <c r="F33" s="140">
        <f t="shared" si="0"/>
        <v>0.6976744186046512</v>
      </c>
      <c r="I33" s="264"/>
      <c r="J33" s="264"/>
    </row>
    <row r="34" spans="3:10" ht="12.75">
      <c r="C34" s="142"/>
      <c r="D34" s="209" t="s">
        <v>1743</v>
      </c>
      <c r="E34" s="118">
        <f>+COUNTIF('Gastos Medicos y Sepelios'!$J$5:$J$434,Distrito!D34)</f>
        <v>1</v>
      </c>
      <c r="F34" s="140">
        <f t="shared" si="0"/>
        <v>0.23255813953488372</v>
      </c>
      <c r="I34" s="264"/>
      <c r="J34" s="264"/>
    </row>
    <row r="35" spans="3:10" ht="12.75">
      <c r="C35" s="142"/>
      <c r="D35" s="208" t="s">
        <v>1753</v>
      </c>
      <c r="E35" s="118">
        <f>+COUNTIF('Gastos Medicos y Sepelios'!$J$5:$J$434,Distrito!D35)</f>
        <v>16</v>
      </c>
      <c r="F35" s="140">
        <f aca="true" t="shared" si="1" ref="F35:F56">E35/$C$10*100</f>
        <v>3.7209302325581395</v>
      </c>
      <c r="I35" s="264"/>
      <c r="J35" s="264"/>
    </row>
    <row r="36" spans="3:10" ht="12.75">
      <c r="C36" s="142"/>
      <c r="D36" s="208" t="s">
        <v>1345</v>
      </c>
      <c r="E36" s="118">
        <f>+COUNTIF('Gastos Medicos y Sepelios'!$J$5:$J$434,Distrito!D36)</f>
        <v>7</v>
      </c>
      <c r="F36" s="140">
        <f t="shared" si="1"/>
        <v>1.627906976744186</v>
      </c>
      <c r="I36" s="264"/>
      <c r="J36" s="264"/>
    </row>
    <row r="37" spans="3:10" ht="12.75">
      <c r="C37" s="142"/>
      <c r="D37" s="208" t="s">
        <v>1760</v>
      </c>
      <c r="E37" s="118">
        <f>+COUNTIF('Gastos Medicos y Sepelios'!$J$5:$J$434,Distrito!D37)</f>
        <v>16</v>
      </c>
      <c r="F37" s="140">
        <f t="shared" si="1"/>
        <v>3.7209302325581395</v>
      </c>
      <c r="I37" s="264"/>
      <c r="J37" s="264"/>
    </row>
    <row r="38" spans="3:10" ht="12.75">
      <c r="C38" s="142"/>
      <c r="D38" s="208" t="s">
        <v>1471</v>
      </c>
      <c r="E38" s="118">
        <f>+COUNTIF('Gastos Medicos y Sepelios'!$J$5:$J$434,Distrito!D38)</f>
        <v>6</v>
      </c>
      <c r="F38" s="140">
        <f t="shared" si="1"/>
        <v>1.3953488372093024</v>
      </c>
      <c r="I38" s="264"/>
      <c r="J38" s="264"/>
    </row>
    <row r="39" spans="3:10" ht="12.75">
      <c r="C39" s="142"/>
      <c r="D39" s="208" t="s">
        <v>1198</v>
      </c>
      <c r="E39" s="118">
        <f>+COUNTIF('Gastos Medicos y Sepelios'!$J$5:$J$434,Distrito!D39)</f>
        <v>13</v>
      </c>
      <c r="F39" s="140">
        <f t="shared" si="1"/>
        <v>3.0232558139534884</v>
      </c>
      <c r="I39" s="264"/>
      <c r="J39" s="264"/>
    </row>
    <row r="40" spans="3:10" ht="12.75">
      <c r="C40" s="142"/>
      <c r="D40" s="208" t="s">
        <v>1008</v>
      </c>
      <c r="E40" s="118">
        <f>+COUNTIF('Gastos Medicos y Sepelios'!$J$5:$J$434,Distrito!D40)</f>
        <v>3</v>
      </c>
      <c r="F40" s="140">
        <f t="shared" si="1"/>
        <v>0.6976744186046512</v>
      </c>
      <c r="I40" s="264"/>
      <c r="J40" s="264"/>
    </row>
    <row r="41" spans="3:10" ht="12.75">
      <c r="C41" s="142"/>
      <c r="D41" s="208" t="s">
        <v>1755</v>
      </c>
      <c r="E41" s="118">
        <f>+COUNTIF('Gastos Medicos y Sepelios'!$J$5:$J$434,Distrito!D41)</f>
        <v>6</v>
      </c>
      <c r="F41" s="140">
        <f t="shared" si="1"/>
        <v>1.3953488372093024</v>
      </c>
      <c r="I41" s="264"/>
      <c r="J41" s="264"/>
    </row>
    <row r="42" spans="3:10" ht="12.75">
      <c r="C42" s="142"/>
      <c r="D42" s="208" t="s">
        <v>1170</v>
      </c>
      <c r="E42" s="118">
        <f>+COUNTIF('Gastos Medicos y Sepelios'!$J$5:$J$434,Distrito!D42)</f>
        <v>4</v>
      </c>
      <c r="F42" s="140">
        <f t="shared" si="1"/>
        <v>0.9302325581395349</v>
      </c>
      <c r="I42" s="264"/>
      <c r="J42" s="264"/>
    </row>
    <row r="43" spans="3:10" ht="12.75">
      <c r="C43" s="142"/>
      <c r="D43" s="208" t="s">
        <v>916</v>
      </c>
      <c r="E43" s="118">
        <f>+COUNTIF('Gastos Medicos y Sepelios'!$J$5:$J$434,Distrito!D43)</f>
        <v>7</v>
      </c>
      <c r="F43" s="140">
        <f t="shared" si="1"/>
        <v>1.627906976744186</v>
      </c>
      <c r="I43" s="264"/>
      <c r="J43" s="264"/>
    </row>
    <row r="44" spans="3:10" ht="12.75">
      <c r="C44" s="142"/>
      <c r="D44" s="208" t="s">
        <v>914</v>
      </c>
      <c r="E44" s="118">
        <f>+COUNTIF('Gastos Medicos y Sepelios'!$J$5:$J$434,Distrito!D44)</f>
        <v>9</v>
      </c>
      <c r="F44" s="140">
        <f t="shared" si="1"/>
        <v>2.0930232558139537</v>
      </c>
      <c r="I44" s="264"/>
      <c r="J44" s="264"/>
    </row>
    <row r="45" spans="3:10" ht="12.75">
      <c r="C45" s="142"/>
      <c r="D45" s="208" t="s">
        <v>1702</v>
      </c>
      <c r="E45" s="118">
        <f>+COUNTIF('Gastos Medicos y Sepelios'!$J$5:$J$434,Distrito!D45)</f>
        <v>4</v>
      </c>
      <c r="F45" s="140">
        <f t="shared" si="1"/>
        <v>0.9302325581395349</v>
      </c>
      <c r="I45" s="264"/>
      <c r="J45" s="264"/>
    </row>
    <row r="46" spans="3:10" ht="12.75">
      <c r="C46" s="142"/>
      <c r="D46" s="208" t="s">
        <v>1311</v>
      </c>
      <c r="E46" s="118">
        <f>+COUNTIF('Gastos Medicos y Sepelios'!$J$5:$J$434,Distrito!D46)</f>
        <v>1</v>
      </c>
      <c r="F46" s="140">
        <f t="shared" si="1"/>
        <v>0.23255813953488372</v>
      </c>
      <c r="I46" s="264"/>
      <c r="J46" s="264"/>
    </row>
    <row r="47" spans="3:10" ht="12.75">
      <c r="C47" s="142"/>
      <c r="D47" s="208" t="s">
        <v>62</v>
      </c>
      <c r="E47" s="118">
        <f>+COUNTIF('Gastos Medicos y Sepelios'!$J$5:$J$434,Distrito!D47)</f>
        <v>1</v>
      </c>
      <c r="F47" s="140">
        <f t="shared" si="1"/>
        <v>0.23255813953488372</v>
      </c>
      <c r="I47" s="264"/>
      <c r="J47" s="264"/>
    </row>
    <row r="48" spans="3:10" ht="12.75">
      <c r="C48" s="142"/>
      <c r="D48" s="208" t="s">
        <v>1007</v>
      </c>
      <c r="E48" s="118">
        <f>+COUNTIF('Gastos Medicos y Sepelios'!$J$5:$J$434,Distrito!D48)</f>
        <v>11</v>
      </c>
      <c r="F48" s="140">
        <f t="shared" si="1"/>
        <v>2.558139534883721</v>
      </c>
      <c r="I48" s="264"/>
      <c r="J48" s="264"/>
    </row>
    <row r="49" spans="3:10" ht="12.75">
      <c r="C49" s="142"/>
      <c r="D49" s="208" t="s">
        <v>1739</v>
      </c>
      <c r="E49" s="118">
        <f>+COUNTIF('Gastos Medicos y Sepelios'!$J$5:$J$434,Distrito!D49)</f>
        <v>4</v>
      </c>
      <c r="F49" s="140">
        <f t="shared" si="1"/>
        <v>0.9302325581395349</v>
      </c>
      <c r="I49" s="264"/>
      <c r="J49" s="264"/>
    </row>
    <row r="50" spans="3:10" ht="12.75">
      <c r="C50" s="142"/>
      <c r="D50" s="208" t="s">
        <v>1419</v>
      </c>
      <c r="E50" s="118">
        <f>+COUNTIF('Gastos Medicos y Sepelios'!$J$5:$J$434,Distrito!D50)</f>
        <v>1</v>
      </c>
      <c r="F50" s="140">
        <f t="shared" si="1"/>
        <v>0.23255813953488372</v>
      </c>
      <c r="I50" s="264"/>
      <c r="J50" s="264"/>
    </row>
    <row r="51" spans="3:10" ht="12.75">
      <c r="C51" s="142"/>
      <c r="D51" s="208" t="s">
        <v>960</v>
      </c>
      <c r="E51" s="118">
        <f>+COUNTIF('Gastos Medicos y Sepelios'!$J$5:$J$434,Distrito!D51)</f>
        <v>9</v>
      </c>
      <c r="F51" s="140">
        <f t="shared" si="1"/>
        <v>2.0930232558139537</v>
      </c>
      <c r="I51" s="264"/>
      <c r="J51" s="264"/>
    </row>
    <row r="52" spans="3:10" ht="12.75">
      <c r="C52" s="142"/>
      <c r="D52" s="209" t="s">
        <v>1614</v>
      </c>
      <c r="E52" s="118">
        <f>+COUNTIF('Gastos Medicos y Sepelios'!$J$5:$J$434,Distrito!D52)</f>
        <v>4</v>
      </c>
      <c r="F52" s="140">
        <f t="shared" si="1"/>
        <v>0.9302325581395349</v>
      </c>
      <c r="I52" s="264"/>
      <c r="J52" s="264"/>
    </row>
    <row r="53" spans="3:10" ht="12.75">
      <c r="C53" s="142"/>
      <c r="D53" s="209" t="s">
        <v>1343</v>
      </c>
      <c r="E53" s="118">
        <f>+COUNTIF('Gastos Medicos y Sepelios'!$J$5:$J$434,Distrito!D53)</f>
        <v>1</v>
      </c>
      <c r="F53" s="140">
        <f t="shared" si="1"/>
        <v>0.23255813953488372</v>
      </c>
      <c r="I53" s="264"/>
      <c r="J53" s="264"/>
    </row>
    <row r="54" spans="3:10" ht="12.75">
      <c r="C54" s="142"/>
      <c r="D54" s="208" t="s">
        <v>1503</v>
      </c>
      <c r="E54" s="118">
        <f>+COUNTIF('Gastos Medicos y Sepelios'!$J$5:$J$434,Distrito!D54)</f>
        <v>16</v>
      </c>
      <c r="F54" s="140">
        <f t="shared" si="1"/>
        <v>3.7209302325581395</v>
      </c>
      <c r="I54" s="264"/>
      <c r="J54" s="264"/>
    </row>
    <row r="55" spans="3:10" ht="12.75">
      <c r="C55" s="142"/>
      <c r="D55" s="208" t="s">
        <v>915</v>
      </c>
      <c r="E55" s="118">
        <f>+COUNTIF('Gastos Medicos y Sepelios'!$J$5:$J$434,Distrito!D55)</f>
        <v>6</v>
      </c>
      <c r="F55" s="140">
        <f t="shared" si="1"/>
        <v>1.3953488372093024</v>
      </c>
      <c r="I55" s="264"/>
      <c r="J55" s="264"/>
    </row>
    <row r="56" spans="3:10" ht="12.75">
      <c r="C56" s="142"/>
      <c r="D56" s="208" t="s">
        <v>1356</v>
      </c>
      <c r="E56" s="118">
        <f>+COUNTIF('Gastos Medicos y Sepelios'!$J$5:$J$434,Distrito!D56)</f>
        <v>1</v>
      </c>
      <c r="F56" s="140">
        <f t="shared" si="1"/>
        <v>0.23255813953488372</v>
      </c>
      <c r="I56" s="264"/>
      <c r="J56" s="264"/>
    </row>
    <row r="57" spans="2:10" ht="15.75" customHeight="1">
      <c r="B57" s="266"/>
      <c r="C57" s="266"/>
      <c r="D57" s="208" t="s">
        <v>1165</v>
      </c>
      <c r="E57" s="118">
        <f>+COUNTIF('Gastos Medicos y Sepelios'!$J$5:$J$434,Distrito!D57)</f>
        <v>3</v>
      </c>
      <c r="F57" s="140">
        <f aca="true" t="shared" si="2" ref="F57:F93">E57/$C$10*100</f>
        <v>0.6976744186046512</v>
      </c>
      <c r="I57" s="264"/>
      <c r="J57" s="264"/>
    </row>
    <row r="58" spans="2:10" ht="15.75" customHeight="1">
      <c r="B58" s="266"/>
      <c r="C58" s="266"/>
      <c r="D58" s="208" t="s">
        <v>679</v>
      </c>
      <c r="E58" s="118">
        <f>+COUNTIF('Gastos Medicos y Sepelios'!$J$5:$J$434,Distrito!D58)</f>
        <v>1</v>
      </c>
      <c r="F58" s="140">
        <f t="shared" si="2"/>
        <v>0.23255813953488372</v>
      </c>
      <c r="I58" s="264"/>
      <c r="J58" s="264"/>
    </row>
    <row r="59" spans="2:10" ht="15.75" customHeight="1">
      <c r="B59" s="266"/>
      <c r="C59" s="266"/>
      <c r="D59" s="208" t="s">
        <v>1813</v>
      </c>
      <c r="E59" s="118">
        <f>+COUNTIF('Gastos Medicos y Sepelios'!$J$5:$J$434,Distrito!D59)</f>
        <v>2</v>
      </c>
      <c r="F59" s="140">
        <f t="shared" si="2"/>
        <v>0.46511627906976744</v>
      </c>
      <c r="I59" s="264"/>
      <c r="J59" s="264"/>
    </row>
    <row r="60" spans="2:10" ht="12.75" customHeight="1">
      <c r="B60" s="265"/>
      <c r="C60" s="265"/>
      <c r="D60" s="208" t="s">
        <v>1381</v>
      </c>
      <c r="E60" s="118">
        <f>+COUNTIF('Gastos Medicos y Sepelios'!$J$5:$J$434,Distrito!D60)</f>
        <v>1</v>
      </c>
      <c r="F60" s="140">
        <f t="shared" si="2"/>
        <v>0.23255813953488372</v>
      </c>
      <c r="I60" s="264"/>
      <c r="J60" s="264"/>
    </row>
    <row r="61" spans="4:10" ht="12.75" customHeight="1">
      <c r="D61" s="208" t="s">
        <v>1493</v>
      </c>
      <c r="E61" s="118">
        <f>+COUNTIF('Gastos Medicos y Sepelios'!$J$5:$J$434,Distrito!D61)</f>
        <v>1</v>
      </c>
      <c r="F61" s="140">
        <f t="shared" si="2"/>
        <v>0.23255813953488372</v>
      </c>
      <c r="I61" s="264"/>
      <c r="J61" s="264"/>
    </row>
    <row r="62" spans="4:10" ht="12.75" customHeight="1">
      <c r="D62" s="208" t="s">
        <v>1498</v>
      </c>
      <c r="E62" s="118">
        <f>+COUNTIF('Gastos Medicos y Sepelios'!$J$5:$J$434,Distrito!D62)</f>
        <v>1</v>
      </c>
      <c r="F62" s="140">
        <f t="shared" si="2"/>
        <v>0.23255813953488372</v>
      </c>
      <c r="I62" s="264"/>
      <c r="J62" s="264"/>
    </row>
    <row r="63" spans="2:10" ht="12.75" customHeight="1">
      <c r="B63" s="132"/>
      <c r="C63" s="132"/>
      <c r="D63" s="208" t="s">
        <v>912</v>
      </c>
      <c r="E63" s="118">
        <f>+COUNTIF('Gastos Medicos y Sepelios'!$J$5:$J$434,Distrito!D63)</f>
        <v>1</v>
      </c>
      <c r="F63" s="140">
        <f t="shared" si="2"/>
        <v>0.23255813953488372</v>
      </c>
      <c r="I63" s="264"/>
      <c r="J63" s="264"/>
    </row>
    <row r="64" spans="2:10" ht="12.75" customHeight="1">
      <c r="B64" s="132"/>
      <c r="C64" s="132"/>
      <c r="D64" s="208" t="s">
        <v>1411</v>
      </c>
      <c r="E64" s="118">
        <f>+COUNTIF('Gastos Medicos y Sepelios'!$J$5:$J$434,Distrito!D64)</f>
        <v>1</v>
      </c>
      <c r="F64" s="140">
        <f t="shared" si="2"/>
        <v>0.23255813953488372</v>
      </c>
      <c r="I64" s="264"/>
      <c r="J64" s="264"/>
    </row>
    <row r="65" spans="2:10" ht="12.75">
      <c r="B65" s="132"/>
      <c r="C65" s="132"/>
      <c r="D65" s="208" t="s">
        <v>504</v>
      </c>
      <c r="E65" s="118">
        <f>+COUNTIF('Gastos Medicos y Sepelios'!$J$5:$J$434,Distrito!D65)</f>
        <v>1</v>
      </c>
      <c r="F65" s="140">
        <f t="shared" si="2"/>
        <v>0.23255813953488372</v>
      </c>
      <c r="I65" s="264"/>
      <c r="J65" s="264"/>
    </row>
    <row r="66" spans="2:10" ht="12.75">
      <c r="B66" s="132"/>
      <c r="C66" s="127"/>
      <c r="D66" s="208" t="s">
        <v>1766</v>
      </c>
      <c r="E66" s="118">
        <f>+COUNTIF('Gastos Medicos y Sepelios'!$J$5:$J$434,Distrito!D66)</f>
        <v>2</v>
      </c>
      <c r="F66" s="140">
        <f t="shared" si="2"/>
        <v>0.46511627906976744</v>
      </c>
      <c r="I66" s="264"/>
      <c r="J66" s="264"/>
    </row>
    <row r="67" spans="2:10" ht="12.75">
      <c r="B67" s="132"/>
      <c r="C67" s="127"/>
      <c r="D67" s="208" t="s">
        <v>1751</v>
      </c>
      <c r="E67" s="118">
        <f>+COUNTIF('Gastos Medicos y Sepelios'!$J$5:$J$434,Distrito!D67)</f>
        <v>9</v>
      </c>
      <c r="F67" s="140">
        <f t="shared" si="2"/>
        <v>2.0930232558139537</v>
      </c>
      <c r="I67" s="264"/>
      <c r="J67" s="264"/>
    </row>
    <row r="68" spans="2:10" ht="12.75">
      <c r="B68" s="132"/>
      <c r="C68" s="127"/>
      <c r="D68" s="208" t="s">
        <v>1653</v>
      </c>
      <c r="E68" s="118">
        <f>+COUNTIF('Gastos Medicos y Sepelios'!$J$5:$J$434,Distrito!D68)</f>
        <v>2</v>
      </c>
      <c r="F68" s="140">
        <f t="shared" si="2"/>
        <v>0.46511627906976744</v>
      </c>
      <c r="I68" s="264"/>
      <c r="J68" s="264"/>
    </row>
    <row r="69" spans="3:10" ht="12.75">
      <c r="C69" s="142"/>
      <c r="D69" s="208" t="s">
        <v>1184</v>
      </c>
      <c r="E69" s="118">
        <f>+COUNTIF('Gastos Medicos y Sepelios'!$J$5:$J$434,Distrito!D69)</f>
        <v>26</v>
      </c>
      <c r="F69" s="140">
        <f t="shared" si="2"/>
        <v>6.046511627906977</v>
      </c>
      <c r="I69" s="264"/>
      <c r="J69" s="264"/>
    </row>
    <row r="70" spans="3:10" ht="12.75">
      <c r="C70" s="142"/>
      <c r="D70" s="208" t="s">
        <v>1759</v>
      </c>
      <c r="E70" s="118">
        <f>+COUNTIF('Gastos Medicos y Sepelios'!$J$5:$J$434,Distrito!D70)</f>
        <v>4</v>
      </c>
      <c r="F70" s="140">
        <f t="shared" si="2"/>
        <v>0.9302325581395349</v>
      </c>
      <c r="I70" s="264"/>
      <c r="J70" s="264"/>
    </row>
    <row r="71" spans="3:10" ht="12.75">
      <c r="C71" s="142"/>
      <c r="D71" s="208" t="s">
        <v>1166</v>
      </c>
      <c r="E71" s="118">
        <f>+COUNTIF('Gastos Medicos y Sepelios'!$J$5:$J$434,Distrito!D71)</f>
        <v>1</v>
      </c>
      <c r="F71" s="140">
        <f t="shared" si="2"/>
        <v>0.23255813953488372</v>
      </c>
      <c r="I71" s="264"/>
      <c r="J71" s="264"/>
    </row>
    <row r="72" spans="3:10" ht="12.75">
      <c r="C72" s="142"/>
      <c r="D72" s="208" t="s">
        <v>145</v>
      </c>
      <c r="E72" s="118">
        <f>+COUNTIF('Gastos Medicos y Sepelios'!$J$5:$J$434,Distrito!D72)</f>
        <v>4</v>
      </c>
      <c r="F72" s="140">
        <f t="shared" si="2"/>
        <v>0.9302325581395349</v>
      </c>
      <c r="G72" s="132"/>
      <c r="I72" s="264"/>
      <c r="J72" s="264"/>
    </row>
    <row r="73" spans="3:10" ht="12.75">
      <c r="C73" s="142"/>
      <c r="D73" s="208" t="s">
        <v>1321</v>
      </c>
      <c r="E73" s="118">
        <f>+COUNTIF('Gastos Medicos y Sepelios'!$J$5:$J$434,Distrito!D73)</f>
        <v>1</v>
      </c>
      <c r="F73" s="140">
        <f t="shared" si="2"/>
        <v>0.23255813953488372</v>
      </c>
      <c r="G73" s="132"/>
      <c r="I73" s="264"/>
      <c r="J73" s="264"/>
    </row>
    <row r="74" spans="3:10" ht="12.75">
      <c r="C74" s="142"/>
      <c r="D74" s="208" t="s">
        <v>1752</v>
      </c>
      <c r="E74" s="118">
        <f>+COUNTIF('Gastos Medicos y Sepelios'!$J$5:$J$434,Distrito!D74)</f>
        <v>22</v>
      </c>
      <c r="F74" s="140">
        <f t="shared" si="2"/>
        <v>5.116279069767442</v>
      </c>
      <c r="G74" s="132"/>
      <c r="I74" s="264"/>
      <c r="J74" s="264"/>
    </row>
    <row r="75" spans="3:10" ht="12.75">
      <c r="C75" s="142"/>
      <c r="D75" s="208" t="s">
        <v>1761</v>
      </c>
      <c r="E75" s="118">
        <f>+COUNTIF('Gastos Medicos y Sepelios'!$J$5:$J$434,Distrito!D75)</f>
        <v>13</v>
      </c>
      <c r="F75" s="140">
        <f t="shared" si="2"/>
        <v>3.0232558139534884</v>
      </c>
      <c r="G75" s="132"/>
      <c r="I75" s="264"/>
      <c r="J75" s="264"/>
    </row>
    <row r="76" spans="3:10" ht="12.75">
      <c r="C76" s="142"/>
      <c r="D76" s="208" t="s">
        <v>102</v>
      </c>
      <c r="E76" s="118">
        <f>+COUNTIF('Gastos Medicos y Sepelios'!$J$5:$J$434,Distrito!D76)</f>
        <v>2</v>
      </c>
      <c r="F76" s="140">
        <f t="shared" si="2"/>
        <v>0.46511627906976744</v>
      </c>
      <c r="G76" s="132"/>
      <c r="I76" s="264"/>
      <c r="J76" s="264"/>
    </row>
    <row r="77" spans="3:10" ht="12.75">
      <c r="C77" s="142"/>
      <c r="D77" s="208" t="s">
        <v>1757</v>
      </c>
      <c r="E77" s="118">
        <f>+COUNTIF('Gastos Medicos y Sepelios'!$J$5:$J$434,Distrito!D77)</f>
        <v>11</v>
      </c>
      <c r="F77" s="140">
        <f t="shared" si="2"/>
        <v>2.558139534883721</v>
      </c>
      <c r="G77" s="132"/>
      <c r="I77" s="264"/>
      <c r="J77" s="264"/>
    </row>
    <row r="78" spans="3:10" ht="12.75">
      <c r="C78" s="142"/>
      <c r="D78" s="208" t="s">
        <v>1758</v>
      </c>
      <c r="E78" s="118">
        <f>+COUNTIF('Gastos Medicos y Sepelios'!$J$5:$J$434,Distrito!D78)</f>
        <v>2</v>
      </c>
      <c r="F78" s="140">
        <f t="shared" si="2"/>
        <v>0.46511627906976744</v>
      </c>
      <c r="I78" s="264"/>
      <c r="J78" s="264"/>
    </row>
    <row r="79" spans="3:10" ht="12.75">
      <c r="C79" s="142"/>
      <c r="D79" s="208" t="s">
        <v>1346</v>
      </c>
      <c r="E79" s="118">
        <f>+COUNTIF('Gastos Medicos y Sepelios'!$J$5:$J$434,Distrito!D79)</f>
        <v>1</v>
      </c>
      <c r="F79" s="140">
        <f t="shared" si="2"/>
        <v>0.23255813953488372</v>
      </c>
      <c r="I79" s="264"/>
      <c r="J79" s="264"/>
    </row>
    <row r="80" spans="3:10" ht="12.75">
      <c r="C80" s="142"/>
      <c r="D80" s="208" t="s">
        <v>1318</v>
      </c>
      <c r="E80" s="132">
        <f>+COUNTIF('Gastos Medicos y Sepelios'!$J$5:$J$434,Distrito!D80)</f>
        <v>7</v>
      </c>
      <c r="F80" s="158">
        <f t="shared" si="2"/>
        <v>1.627906976744186</v>
      </c>
      <c r="I80" s="264"/>
      <c r="J80" s="264"/>
    </row>
    <row r="81" spans="3:10" ht="12.75">
      <c r="C81" s="142"/>
      <c r="D81" s="208" t="s">
        <v>764</v>
      </c>
      <c r="E81" s="132">
        <f>+COUNTIF('Gastos Medicos y Sepelios'!$J$5:$J$434,Distrito!D81)</f>
        <v>1</v>
      </c>
      <c r="F81" s="158">
        <f t="shared" si="2"/>
        <v>0.23255813953488372</v>
      </c>
      <c r="I81" s="264"/>
      <c r="J81" s="264"/>
    </row>
    <row r="82" spans="3:10" ht="12.75">
      <c r="C82" s="142"/>
      <c r="D82" s="209" t="s">
        <v>1756</v>
      </c>
      <c r="E82" s="132">
        <f>+COUNTIF('Gastos Medicos y Sepelios'!$J$5:$J$434,Distrito!D82)</f>
        <v>5</v>
      </c>
      <c r="F82" s="158">
        <f t="shared" si="2"/>
        <v>1.1627906976744187</v>
      </c>
      <c r="I82" s="264"/>
      <c r="J82" s="264"/>
    </row>
    <row r="83" spans="3:10" ht="12.75">
      <c r="C83" s="142"/>
      <c r="D83" s="277" t="s">
        <v>909</v>
      </c>
      <c r="E83" s="118">
        <f>+COUNTIF('Gastos Medicos y Sepelios'!$J$5:$J$434,Distrito!D83)</f>
        <v>2</v>
      </c>
      <c r="F83" s="140">
        <f t="shared" si="2"/>
        <v>0.46511627906976744</v>
      </c>
      <c r="I83" s="264"/>
      <c r="J83" s="264"/>
    </row>
    <row r="84" spans="3:10" ht="12.75">
      <c r="C84" s="142"/>
      <c r="D84" s="208" t="s">
        <v>1363</v>
      </c>
      <c r="E84" s="118">
        <f>+COUNTIF('Gastos Medicos y Sepelios'!$J$5:$J$434,Distrito!D84)</f>
        <v>7</v>
      </c>
      <c r="F84" s="140">
        <f t="shared" si="2"/>
        <v>1.627906976744186</v>
      </c>
      <c r="I84" s="264"/>
      <c r="J84" s="264"/>
    </row>
    <row r="85" spans="3:10" ht="12.75">
      <c r="C85" s="142"/>
      <c r="D85" s="208" t="s">
        <v>1529</v>
      </c>
      <c r="E85" s="118">
        <f>+COUNTIF('Gastos Medicos y Sepelios'!$J$5:$J$434,Distrito!D85)</f>
        <v>1</v>
      </c>
      <c r="F85" s="140">
        <f t="shared" si="2"/>
        <v>0.23255813953488372</v>
      </c>
      <c r="I85" s="264"/>
      <c r="J85" s="264"/>
    </row>
    <row r="86" spans="3:10" ht="12.75">
      <c r="C86" s="142"/>
      <c r="D86" s="208" t="s">
        <v>1317</v>
      </c>
      <c r="E86" s="118">
        <f>+COUNTIF('Gastos Medicos y Sepelios'!$J$5:$J$434,Distrito!D86)</f>
        <v>16</v>
      </c>
      <c r="F86" s="140">
        <f t="shared" si="2"/>
        <v>3.7209302325581395</v>
      </c>
      <c r="I86" s="264"/>
      <c r="J86" s="264"/>
    </row>
    <row r="87" spans="3:10" ht="12.75">
      <c r="C87" s="142"/>
      <c r="D87" s="208" t="s">
        <v>1820</v>
      </c>
      <c r="E87" s="118">
        <f>+COUNTIF('Gastos Medicos y Sepelios'!$J$5:$J$434,Distrito!D87)</f>
        <v>1</v>
      </c>
      <c r="F87" s="140">
        <f t="shared" si="2"/>
        <v>0.23255813953488372</v>
      </c>
      <c r="I87" s="264"/>
      <c r="J87" s="264"/>
    </row>
    <row r="88" spans="3:10" ht="12.75">
      <c r="C88" s="142"/>
      <c r="D88" s="208" t="s">
        <v>1496</v>
      </c>
      <c r="E88" s="118">
        <f>+COUNTIF('Gastos Medicos y Sepelios'!$J$5:$J$434,Distrito!D88)</f>
        <v>1</v>
      </c>
      <c r="F88" s="140">
        <f t="shared" si="2"/>
        <v>0.23255813953488372</v>
      </c>
      <c r="I88" s="264"/>
      <c r="J88" s="264"/>
    </row>
    <row r="89" spans="3:10" ht="12.75">
      <c r="C89" s="142"/>
      <c r="D89" s="208" t="s">
        <v>1282</v>
      </c>
      <c r="E89" s="132">
        <f>+COUNTIF('Gastos Medicos y Sepelios'!$J$5:$J$434,Distrito!D89)</f>
        <v>4</v>
      </c>
      <c r="F89" s="158">
        <f t="shared" si="2"/>
        <v>0.9302325581395349</v>
      </c>
      <c r="I89" s="264"/>
      <c r="J89" s="264"/>
    </row>
    <row r="90" spans="3:10" ht="12.75">
      <c r="C90" s="142"/>
      <c r="D90" s="208" t="s">
        <v>1175</v>
      </c>
      <c r="E90" s="132">
        <f>+COUNTIF('Gastos Medicos y Sepelios'!$J$5:$J$434,Distrito!D90)</f>
        <v>4</v>
      </c>
      <c r="F90" s="158">
        <f t="shared" si="2"/>
        <v>0.9302325581395349</v>
      </c>
      <c r="I90" s="264"/>
      <c r="J90" s="264"/>
    </row>
    <row r="91" spans="3:10" ht="12.75">
      <c r="C91" s="142"/>
      <c r="D91" s="208" t="s">
        <v>1613</v>
      </c>
      <c r="E91" s="132">
        <f>+COUNTIF('Gastos Medicos y Sepelios'!$J$5:$J$434,Distrito!D91)</f>
        <v>2</v>
      </c>
      <c r="F91" s="158">
        <f t="shared" si="2"/>
        <v>0.46511627906976744</v>
      </c>
      <c r="I91" s="264"/>
      <c r="J91" s="264"/>
    </row>
    <row r="92" spans="3:10" ht="12.75">
      <c r="C92" s="142"/>
      <c r="D92" s="208" t="s">
        <v>1682</v>
      </c>
      <c r="E92" s="132">
        <f>+COUNTIF('Gastos Medicos y Sepelios'!$J$5:$J$434,Distrito!D92)</f>
        <v>1</v>
      </c>
      <c r="F92" s="158">
        <f t="shared" si="2"/>
        <v>0.23255813953488372</v>
      </c>
      <c r="I92" s="264"/>
      <c r="J92" s="264"/>
    </row>
    <row r="93" spans="3:10" ht="12.75">
      <c r="C93" s="142"/>
      <c r="D93" s="208" t="s">
        <v>1605</v>
      </c>
      <c r="E93" s="132">
        <f>+COUNTIF('Gastos Medicos y Sepelios'!$J$5:$J$434,Distrito!D93)</f>
        <v>1</v>
      </c>
      <c r="F93" s="158">
        <f t="shared" si="2"/>
        <v>0.23255813953488372</v>
      </c>
      <c r="I93" s="264"/>
      <c r="J93" s="264"/>
    </row>
    <row r="94" spans="1:10" ht="13.5" customHeight="1" thickBot="1">
      <c r="A94" s="132"/>
      <c r="B94" s="133"/>
      <c r="C94" s="135"/>
      <c r="D94" s="210"/>
      <c r="E94" s="133"/>
      <c r="F94" s="160"/>
      <c r="G94" s="132"/>
      <c r="I94" s="264"/>
      <c r="J94" s="264"/>
    </row>
    <row r="95" spans="1:10" ht="4.5" customHeight="1">
      <c r="A95" s="132"/>
      <c r="B95" s="132"/>
      <c r="C95" s="127"/>
      <c r="D95" s="209"/>
      <c r="E95" s="132"/>
      <c r="F95" s="158"/>
      <c r="G95" s="132"/>
      <c r="I95" s="264"/>
      <c r="J95" s="264"/>
    </row>
    <row r="96" spans="2:10" ht="12.75" customHeight="1">
      <c r="B96" s="212" t="s">
        <v>1244</v>
      </c>
      <c r="C96" s="132"/>
      <c r="F96" s="158"/>
      <c r="I96" s="264"/>
      <c r="J96" s="264"/>
    </row>
    <row r="97" spans="3:10" ht="12.75">
      <c r="C97" s="132"/>
      <c r="F97" s="158"/>
      <c r="I97" s="264"/>
      <c r="J97" s="264"/>
    </row>
    <row r="98" spans="9:10" ht="12.75">
      <c r="I98" s="264"/>
      <c r="J98" s="264"/>
    </row>
    <row r="99" spans="9:10" ht="12.75">
      <c r="I99" s="264"/>
      <c r="J99" s="264"/>
    </row>
    <row r="100" spans="9:10" ht="12.75">
      <c r="I100" s="264"/>
      <c r="J100" s="264"/>
    </row>
    <row r="101" spans="9:10" ht="12.75">
      <c r="I101" s="264"/>
      <c r="J101" s="264"/>
    </row>
    <row r="102" spans="9:10" ht="12.75">
      <c r="I102" s="264"/>
      <c r="J102" s="264"/>
    </row>
    <row r="103" spans="9:10" ht="12.75">
      <c r="I103" s="264"/>
      <c r="J103" s="264"/>
    </row>
    <row r="104" spans="9:10" ht="12.75">
      <c r="I104" s="264"/>
      <c r="J104" s="264"/>
    </row>
    <row r="105" spans="9:10" ht="12.75">
      <c r="I105" s="264"/>
      <c r="J105" s="264"/>
    </row>
    <row r="106" spans="9:10" ht="12.75">
      <c r="I106" s="264"/>
      <c r="J106" s="264"/>
    </row>
    <row r="147" ht="12.75">
      <c r="A147" s="137"/>
    </row>
  </sheetData>
  <mergeCells count="4">
    <mergeCell ref="A2:G2"/>
    <mergeCell ref="A3:G3"/>
    <mergeCell ref="A5:G5"/>
    <mergeCell ref="A6:G6"/>
  </mergeCells>
  <printOptions horizontalCentered="1"/>
  <pageMargins left="0.5905511811023623" right="0.5905511811023623" top="0.5905511811023623" bottom="0.3937007874015748" header="0" footer="0.3937007874015748"/>
  <pageSetup horizontalDpi="600" verticalDpi="600" orientation="portrait" paperSize="9" scale="99" r:id="rId2"/>
  <headerFooter alignWithMargins="0">
    <oddFooter>&amp;L&amp;8Fuente: Fondo de Compensacion del SOAT&amp;R&amp;P/&amp;N</oddFooter>
  </headerFooter>
  <rowBreaks count="2" manualBreakCount="2">
    <brk id="56" max="6" man="1"/>
    <brk id="95" max="6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5"/>
  <sheetViews>
    <sheetView zoomScale="120" zoomScaleNormal="120" workbookViewId="0" topLeftCell="A20">
      <selection activeCell="I58" sqref="I58"/>
    </sheetView>
  </sheetViews>
  <sheetFormatPr defaultColWidth="11.421875" defaultRowHeight="12.75"/>
  <cols>
    <col min="1" max="1" width="5.7109375" style="118" customWidth="1"/>
    <col min="2" max="2" width="13.140625" style="118" customWidth="1"/>
    <col min="3" max="3" width="13.8515625" style="118" customWidth="1"/>
    <col min="4" max="4" width="25.140625" style="207" customWidth="1"/>
    <col min="5" max="5" width="12.8515625" style="118" customWidth="1"/>
    <col min="6" max="6" width="11.00390625" style="118" customWidth="1"/>
    <col min="7" max="7" width="5.7109375" style="118" customWidth="1"/>
    <col min="8" max="16384" width="11.421875" style="118" customWidth="1"/>
  </cols>
  <sheetData>
    <row r="2" spans="1:7" ht="20.25" customHeight="1">
      <c r="A2" s="288" t="str">
        <f>+Cobertura!A2</f>
        <v>Siniestros Cubiertos por el Fondo</v>
      </c>
      <c r="B2" s="288"/>
      <c r="C2" s="288"/>
      <c r="D2" s="288"/>
      <c r="E2" s="288"/>
      <c r="F2" s="288"/>
      <c r="G2" s="288"/>
    </row>
    <row r="3" spans="1:7" ht="18" customHeight="1">
      <c r="A3" s="288" t="str">
        <f>+Cobertura!A3</f>
        <v>de Enero a diciembre 2009</v>
      </c>
      <c r="B3" s="288"/>
      <c r="C3" s="288"/>
      <c r="D3" s="288"/>
      <c r="E3" s="288"/>
      <c r="F3" s="288"/>
      <c r="G3" s="288"/>
    </row>
    <row r="4" spans="1:7" ht="9.75" customHeight="1">
      <c r="A4" s="199"/>
      <c r="B4" s="199"/>
      <c r="C4" s="199"/>
      <c r="D4" s="199"/>
      <c r="E4" s="199"/>
      <c r="F4" s="199"/>
      <c r="G4" s="199"/>
    </row>
    <row r="5" spans="1:7" ht="18">
      <c r="A5" s="287" t="s">
        <v>1719</v>
      </c>
      <c r="B5" s="287"/>
      <c r="C5" s="287"/>
      <c r="D5" s="287"/>
      <c r="E5" s="287"/>
      <c r="F5" s="287"/>
      <c r="G5" s="287"/>
    </row>
    <row r="6" spans="1:7" ht="18">
      <c r="A6" s="287" t="s">
        <v>1492</v>
      </c>
      <c r="B6" s="287"/>
      <c r="C6" s="287"/>
      <c r="D6" s="287"/>
      <c r="E6" s="287"/>
      <c r="F6" s="287"/>
      <c r="G6" s="287"/>
    </row>
    <row r="7" ht="12.75">
      <c r="B7" s="121" t="s">
        <v>1704</v>
      </c>
    </row>
    <row r="8" ht="7.5" customHeight="1" thickBot="1"/>
    <row r="9" spans="2:6" ht="19.5" customHeight="1">
      <c r="B9" s="122" t="s">
        <v>1705</v>
      </c>
      <c r="C9" s="122" t="s">
        <v>1713</v>
      </c>
      <c r="D9" s="211" t="s">
        <v>1306</v>
      </c>
      <c r="E9" s="123" t="s">
        <v>1708</v>
      </c>
      <c r="F9" s="123" t="s">
        <v>1709</v>
      </c>
    </row>
    <row r="10" spans="2:6" ht="12" customHeight="1">
      <c r="B10" s="154" t="s">
        <v>1306</v>
      </c>
      <c r="C10" s="125">
        <f>SUM(E10:E31)</f>
        <v>430</v>
      </c>
      <c r="D10" s="208" t="s">
        <v>153</v>
      </c>
      <c r="E10" s="118">
        <f>+COUNTIF('Gastos Medicos y Sepelios'!$K$5:$K$434,Dpto!D10)</f>
        <v>1</v>
      </c>
      <c r="F10" s="140">
        <f aca="true" t="shared" si="0" ref="F10:F31">E10/$C$10*100</f>
        <v>0.23255813953488372</v>
      </c>
    </row>
    <row r="11" spans="2:6" ht="12" customHeight="1">
      <c r="B11" s="132"/>
      <c r="C11" s="130"/>
      <c r="D11" s="208" t="s">
        <v>1429</v>
      </c>
      <c r="E11" s="118">
        <f>+COUNTIF('Gastos Medicos y Sepelios'!$K$5:$K$434,Dpto!D11)</f>
        <v>7</v>
      </c>
      <c r="F11" s="140">
        <f t="shared" si="0"/>
        <v>1.627906976744186</v>
      </c>
    </row>
    <row r="12" spans="3:6" ht="12" customHeight="1">
      <c r="C12" s="142"/>
      <c r="D12" s="209" t="s">
        <v>1494</v>
      </c>
      <c r="E12" s="118">
        <f>+COUNTIF('Gastos Medicos y Sepelios'!$K$5:$K$434,Dpto!D12)</f>
        <v>1</v>
      </c>
      <c r="F12" s="140">
        <f t="shared" si="0"/>
        <v>0.23255813953488372</v>
      </c>
    </row>
    <row r="13" spans="3:6" ht="12" customHeight="1">
      <c r="C13" s="142"/>
      <c r="D13" s="208" t="s">
        <v>1473</v>
      </c>
      <c r="E13" s="118">
        <f>+COUNTIF('Gastos Medicos y Sepelios'!$K$5:$K$434,Dpto!D13)</f>
        <v>8</v>
      </c>
      <c r="F13" s="140">
        <f t="shared" si="0"/>
        <v>1.8604651162790697</v>
      </c>
    </row>
    <row r="14" spans="3:6" ht="12" customHeight="1">
      <c r="C14" s="142"/>
      <c r="D14" s="208" t="s">
        <v>1299</v>
      </c>
      <c r="E14" s="118">
        <f>+COUNTIF('Gastos Medicos y Sepelios'!$K$5:$K$434,Dpto!D14)</f>
        <v>2</v>
      </c>
      <c r="F14" s="140">
        <f t="shared" si="0"/>
        <v>0.46511627906976744</v>
      </c>
    </row>
    <row r="15" spans="2:6" ht="12" customHeight="1">
      <c r="B15" s="132"/>
      <c r="C15" s="127"/>
      <c r="D15" s="208" t="s">
        <v>1345</v>
      </c>
      <c r="E15" s="118">
        <f>+COUNTIF('Gastos Medicos y Sepelios'!$K$5:$K$434,Dpto!D15)</f>
        <v>7</v>
      </c>
      <c r="F15" s="140">
        <f t="shared" si="0"/>
        <v>1.627906976744186</v>
      </c>
    </row>
    <row r="16" spans="2:6" ht="12" customHeight="1">
      <c r="B16" s="132"/>
      <c r="C16" s="127"/>
      <c r="D16" s="208" t="s">
        <v>1008</v>
      </c>
      <c r="E16" s="118">
        <f>+COUNTIF('Gastos Medicos y Sepelios'!$K$5:$K$434,Dpto!D16)</f>
        <v>3</v>
      </c>
      <c r="F16" s="140">
        <f t="shared" si="0"/>
        <v>0.6976744186046512</v>
      </c>
    </row>
    <row r="17" spans="3:6" ht="12" customHeight="1">
      <c r="C17" s="142"/>
      <c r="D17" s="208" t="s">
        <v>916</v>
      </c>
      <c r="E17" s="118">
        <f>+COUNTIF('Gastos Medicos y Sepelios'!$K$5:$K$434,Dpto!D17)</f>
        <v>9</v>
      </c>
      <c r="F17" s="140">
        <f t="shared" si="0"/>
        <v>2.0930232558139537</v>
      </c>
    </row>
    <row r="18" spans="3:6" ht="12" customHeight="1">
      <c r="C18" s="142"/>
      <c r="D18" s="208" t="s">
        <v>1007</v>
      </c>
      <c r="E18" s="118">
        <f>+COUNTIF('Gastos Medicos y Sepelios'!$K$5:$K$434,Dpto!D18)</f>
        <v>31</v>
      </c>
      <c r="F18" s="140">
        <f t="shared" si="0"/>
        <v>7.209302325581396</v>
      </c>
    </row>
    <row r="19" spans="3:6" ht="12" customHeight="1">
      <c r="C19" s="142"/>
      <c r="D19" s="208" t="s">
        <v>1739</v>
      </c>
      <c r="E19" s="118">
        <f>+COUNTIF('Gastos Medicos y Sepelios'!$K$5:$K$434,Dpto!D19)</f>
        <v>26</v>
      </c>
      <c r="F19" s="140">
        <f t="shared" si="0"/>
        <v>6.046511627906977</v>
      </c>
    </row>
    <row r="20" spans="3:6" ht="12" customHeight="1">
      <c r="C20" s="142"/>
      <c r="D20" s="208" t="s">
        <v>1614</v>
      </c>
      <c r="E20" s="118">
        <f>+COUNTIF('Gastos Medicos y Sepelios'!$K$5:$K$434,Dpto!D20)</f>
        <v>16</v>
      </c>
      <c r="F20" s="140">
        <f t="shared" si="0"/>
        <v>3.7209302325581395</v>
      </c>
    </row>
    <row r="21" spans="3:6" ht="12" customHeight="1">
      <c r="C21" s="142"/>
      <c r="D21" s="208" t="s">
        <v>1489</v>
      </c>
      <c r="E21" s="118">
        <f>+COUNTIF('Gastos Medicos y Sepelios'!$K$5:$K$434,Dpto!D21)</f>
        <v>258</v>
      </c>
      <c r="F21" s="140">
        <f t="shared" si="0"/>
        <v>60</v>
      </c>
    </row>
    <row r="22" spans="3:6" ht="12" customHeight="1">
      <c r="C22" s="142"/>
      <c r="D22" s="208" t="s">
        <v>1490</v>
      </c>
      <c r="E22" s="118">
        <f>+COUNTIF('Gastos Medicos y Sepelios'!$K$5:$K$434,Dpto!D22)</f>
        <v>1</v>
      </c>
      <c r="F22" s="140">
        <f t="shared" si="0"/>
        <v>0.23255813953488372</v>
      </c>
    </row>
    <row r="23" spans="3:6" ht="12" customHeight="1">
      <c r="C23" s="142"/>
      <c r="D23" s="208" t="s">
        <v>1654</v>
      </c>
      <c r="E23" s="118">
        <f>+COUNTIF('Gastos Medicos y Sepelios'!$K$5:$K$434,Dpto!D23)</f>
        <v>2</v>
      </c>
      <c r="F23" s="140">
        <f t="shared" si="0"/>
        <v>0.46511627906976744</v>
      </c>
    </row>
    <row r="24" spans="3:6" ht="12" customHeight="1">
      <c r="C24" s="142"/>
      <c r="D24" s="208" t="s">
        <v>679</v>
      </c>
      <c r="E24" s="118">
        <f>+COUNTIF('Gastos Medicos y Sepelios'!$K$5:$K$434,Dpto!D24)</f>
        <v>1</v>
      </c>
      <c r="F24" s="140">
        <f t="shared" si="0"/>
        <v>0.23255813953488372</v>
      </c>
    </row>
    <row r="25" spans="3:6" ht="12" customHeight="1">
      <c r="C25" s="142"/>
      <c r="D25" s="208" t="s">
        <v>1493</v>
      </c>
      <c r="E25" s="118">
        <f>+COUNTIF('Gastos Medicos y Sepelios'!$K$5:$K$434,Dpto!D25)</f>
        <v>1</v>
      </c>
      <c r="F25" s="140">
        <f t="shared" si="0"/>
        <v>0.23255813953488372</v>
      </c>
    </row>
    <row r="26" spans="3:6" ht="12" customHeight="1">
      <c r="C26" s="142"/>
      <c r="D26" s="208" t="s">
        <v>1411</v>
      </c>
      <c r="E26" s="118">
        <f>+COUNTIF('Gastos Medicos y Sepelios'!$K$5:$K$434,Dpto!D26)</f>
        <v>2</v>
      </c>
      <c r="F26" s="140">
        <f t="shared" si="0"/>
        <v>0.46511627906976744</v>
      </c>
    </row>
    <row r="27" spans="3:6" ht="12" customHeight="1">
      <c r="C27" s="142"/>
      <c r="D27" s="208" t="s">
        <v>1754</v>
      </c>
      <c r="E27" s="118">
        <f>+COUNTIF('Gastos Medicos y Sepelios'!$K$5:$K$434,Dpto!D27)</f>
        <v>18</v>
      </c>
      <c r="F27" s="140">
        <f t="shared" si="0"/>
        <v>4.186046511627907</v>
      </c>
    </row>
    <row r="28" spans="3:6" ht="12" customHeight="1">
      <c r="C28" s="142"/>
      <c r="D28" s="208" t="s">
        <v>1184</v>
      </c>
      <c r="E28" s="118">
        <f>+COUNTIF('Gastos Medicos y Sepelios'!$K$5:$K$434,Dpto!D28)</f>
        <v>27</v>
      </c>
      <c r="F28" s="140">
        <f t="shared" si="0"/>
        <v>6.279069767441861</v>
      </c>
    </row>
    <row r="29" spans="3:6" ht="12" customHeight="1">
      <c r="C29" s="142"/>
      <c r="D29" s="208" t="s">
        <v>1491</v>
      </c>
      <c r="E29" s="118">
        <f>+COUNTIF('Gastos Medicos y Sepelios'!$K$5:$K$434,Dpto!D29)</f>
        <v>1</v>
      </c>
      <c r="F29" s="140">
        <f t="shared" si="0"/>
        <v>0.23255813953488372</v>
      </c>
    </row>
    <row r="30" spans="3:6" ht="12" customHeight="1">
      <c r="C30" s="142"/>
      <c r="D30" s="208" t="s">
        <v>1363</v>
      </c>
      <c r="E30" s="118">
        <f>+COUNTIF('Gastos Medicos y Sepelios'!$K$5:$K$434,Dpto!D30)</f>
        <v>7</v>
      </c>
      <c r="F30" s="140">
        <f t="shared" si="0"/>
        <v>1.627906976744186</v>
      </c>
    </row>
    <row r="31" spans="3:6" ht="12" customHeight="1">
      <c r="C31" s="142"/>
      <c r="D31" s="208" t="s">
        <v>1820</v>
      </c>
      <c r="E31" s="118">
        <f>+COUNTIF('Gastos Medicos y Sepelios'!$K$5:$K$434,Dpto!D31)</f>
        <v>1</v>
      </c>
      <c r="F31" s="140">
        <f t="shared" si="0"/>
        <v>0.23255813953488372</v>
      </c>
    </row>
    <row r="32" spans="1:7" ht="4.5" customHeight="1" thickBot="1">
      <c r="A32" s="132"/>
      <c r="B32" s="133"/>
      <c r="C32" s="135"/>
      <c r="D32" s="210"/>
      <c r="E32" s="133"/>
      <c r="F32" s="160"/>
      <c r="G32" s="132"/>
    </row>
    <row r="33" spans="1:7" ht="4.5" customHeight="1">
      <c r="A33" s="132"/>
      <c r="B33" s="132"/>
      <c r="C33" s="127"/>
      <c r="D33" s="209"/>
      <c r="E33" s="132"/>
      <c r="F33" s="158"/>
      <c r="G33" s="132"/>
    </row>
    <row r="34" spans="2:6" ht="12.75" customHeight="1">
      <c r="B34" s="212" t="s">
        <v>1244</v>
      </c>
      <c r="C34" s="132"/>
      <c r="F34" s="158"/>
    </row>
    <row r="35" spans="3:6" ht="12.75">
      <c r="C35" s="132"/>
      <c r="F35" s="158"/>
    </row>
  </sheetData>
  <mergeCells count="4">
    <mergeCell ref="A2:G2"/>
    <mergeCell ref="A3:G3"/>
    <mergeCell ref="A5:G5"/>
    <mergeCell ref="A6:G6"/>
  </mergeCells>
  <printOptions horizontalCentered="1"/>
  <pageMargins left="0.5905511811023623" right="0.5905511811023623" top="0.5905511811023623" bottom="0.3937007874015748" header="0" footer="0.3937007874015748"/>
  <pageSetup horizontalDpi="300" verticalDpi="300" orientation="portrait" paperSize="9" scale="89" r:id="rId2"/>
  <headerFooter alignWithMargins="0">
    <oddFooter>&amp;L&amp;8Fuente: Fondo de Compensacion del SOAT&amp;R&amp;P/&amp;N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95"/>
  <sheetViews>
    <sheetView workbookViewId="0" topLeftCell="A101">
      <selection activeCell="G99" sqref="G99"/>
    </sheetView>
  </sheetViews>
  <sheetFormatPr defaultColWidth="11.421875" defaultRowHeight="12.75"/>
  <cols>
    <col min="1" max="1" width="17.140625" style="118" customWidth="1"/>
    <col min="2" max="2" width="11.421875" style="118" customWidth="1"/>
    <col min="3" max="3" width="40.7109375" style="118" customWidth="1"/>
    <col min="4" max="4" width="12.421875" style="118" customWidth="1"/>
    <col min="5" max="5" width="8.421875" style="118" customWidth="1"/>
    <col min="6" max="16384" width="11.421875" style="118" customWidth="1"/>
  </cols>
  <sheetData>
    <row r="2" spans="1:5" ht="20.25">
      <c r="A2" s="288" t="str">
        <f>+Distrito!A2</f>
        <v>Siniestros Cubiertos por el Fondo</v>
      </c>
      <c r="B2" s="288"/>
      <c r="C2" s="288"/>
      <c r="D2" s="288"/>
      <c r="E2" s="288"/>
    </row>
    <row r="3" spans="1:5" ht="18" customHeight="1">
      <c r="A3" s="288" t="str">
        <f>+Distrito!A3</f>
        <v>de Enero a diciembre 2009</v>
      </c>
      <c r="B3" s="288"/>
      <c r="C3" s="288"/>
      <c r="D3" s="288"/>
      <c r="E3" s="288"/>
    </row>
    <row r="4" spans="1:5" ht="9.75" customHeight="1">
      <c r="A4" s="287"/>
      <c r="B4" s="287"/>
      <c r="C4" s="287"/>
      <c r="D4" s="287"/>
      <c r="E4" s="287"/>
    </row>
    <row r="5" spans="1:5" ht="18">
      <c r="A5" s="287" t="s">
        <v>1722</v>
      </c>
      <c r="B5" s="287"/>
      <c r="C5" s="287"/>
      <c r="D5" s="287"/>
      <c r="E5" s="287"/>
    </row>
    <row r="6" spans="1:5" ht="12.75">
      <c r="A6" s="120"/>
      <c r="B6" s="120"/>
      <c r="C6" s="120"/>
      <c r="D6" s="120"/>
      <c r="E6" s="120"/>
    </row>
    <row r="8" ht="12.75">
      <c r="A8" s="121" t="s">
        <v>1704</v>
      </c>
    </row>
    <row r="9" ht="13.5" thickBot="1"/>
    <row r="10" spans="1:5" ht="19.5" customHeight="1">
      <c r="A10" s="123" t="s">
        <v>1705</v>
      </c>
      <c r="B10" s="123" t="s">
        <v>1720</v>
      </c>
      <c r="C10" s="123" t="s">
        <v>1721</v>
      </c>
      <c r="D10" s="123" t="s">
        <v>1708</v>
      </c>
      <c r="E10" s="123" t="s">
        <v>1709</v>
      </c>
    </row>
    <row r="11" spans="1:5" ht="15.75" customHeight="1">
      <c r="A11" s="289" t="s">
        <v>962</v>
      </c>
      <c r="B11" s="255">
        <f>SUM(D11:D86)</f>
        <v>430</v>
      </c>
      <c r="C11" s="278" t="s">
        <v>1420</v>
      </c>
      <c r="D11" s="188">
        <f>+COUNTIF('Gastos Medicos y Sepelios'!$O$5:$O$434,Establecimiento!C11)</f>
        <v>199</v>
      </c>
      <c r="E11" s="256">
        <f aca="true" t="shared" si="0" ref="E11:E70">D11/$B$11*100</f>
        <v>46.27906976744186</v>
      </c>
    </row>
    <row r="12" spans="1:5" ht="12.75" customHeight="1">
      <c r="A12" s="290"/>
      <c r="B12" s="255"/>
      <c r="C12" s="278" t="s">
        <v>66</v>
      </c>
      <c r="D12" s="188">
        <f>+COUNTIF('Gastos Medicos y Sepelios'!$O$5:$O$434,Establecimiento!C12)</f>
        <v>1</v>
      </c>
      <c r="E12" s="256">
        <f t="shared" si="0"/>
        <v>0.23255813953488372</v>
      </c>
    </row>
    <row r="13" spans="1:5" ht="12.75" customHeight="1">
      <c r="A13" s="280"/>
      <c r="B13" s="255"/>
      <c r="C13" s="278" t="s">
        <v>384</v>
      </c>
      <c r="D13" s="188">
        <f>+COUNTIF('Gastos Medicos y Sepelios'!$O$5:$O$434,Establecimiento!C13)</f>
        <v>1</v>
      </c>
      <c r="E13" s="256">
        <f t="shared" si="0"/>
        <v>0.23255813953488372</v>
      </c>
    </row>
    <row r="14" spans="1:5" ht="12.75" customHeight="1">
      <c r="A14" s="280"/>
      <c r="B14" s="255"/>
      <c r="C14" s="278" t="s">
        <v>617</v>
      </c>
      <c r="D14" s="188">
        <f>+COUNTIF('Gastos Medicos y Sepelios'!$O$5:$O$434,Establecimiento!C14)</f>
        <v>2</v>
      </c>
      <c r="E14" s="256">
        <f t="shared" si="0"/>
        <v>0.46511627906976744</v>
      </c>
    </row>
    <row r="15" spans="1:5" ht="12.75" customHeight="1">
      <c r="A15" s="280"/>
      <c r="B15" s="255"/>
      <c r="C15" s="278" t="s">
        <v>257</v>
      </c>
      <c r="D15" s="188">
        <f>+COUNTIF('Gastos Medicos y Sepelios'!$O$5:$O$434,Establecimiento!C15)</f>
        <v>1</v>
      </c>
      <c r="E15" s="256">
        <f t="shared" si="0"/>
        <v>0.23255813953488372</v>
      </c>
    </row>
    <row r="16" spans="1:5" ht="12.75" customHeight="1">
      <c r="A16" s="280"/>
      <c r="B16" s="255"/>
      <c r="C16" s="278" t="s">
        <v>471</v>
      </c>
      <c r="D16" s="188">
        <f>+COUNTIF('Gastos Medicos y Sepelios'!$O$5:$O$434,Establecimiento!C16)</f>
        <v>2</v>
      </c>
      <c r="E16" s="256">
        <f t="shared" si="0"/>
        <v>0.46511627906976744</v>
      </c>
    </row>
    <row r="17" spans="1:5" ht="12.75" customHeight="1">
      <c r="A17" s="280"/>
      <c r="B17" s="255"/>
      <c r="C17" s="278" t="s">
        <v>1639</v>
      </c>
      <c r="D17" s="188">
        <f>+COUNTIF('Gastos Medicos y Sepelios'!$O$5:$O$434,Establecimiento!C17)</f>
        <v>1</v>
      </c>
      <c r="E17" s="256">
        <f t="shared" si="0"/>
        <v>0.23255813953488372</v>
      </c>
    </row>
    <row r="18" spans="1:5" ht="12.75">
      <c r="A18" s="267"/>
      <c r="B18" s="257"/>
      <c r="C18" s="278" t="s">
        <v>761</v>
      </c>
      <c r="D18" s="188">
        <f>+COUNTIF('Gastos Medicos y Sepelios'!$O$5:$O$434,Establecimiento!C18)</f>
        <v>1</v>
      </c>
      <c r="E18" s="256">
        <f t="shared" si="0"/>
        <v>0.23255813953488372</v>
      </c>
    </row>
    <row r="19" spans="1:5" ht="12.75">
      <c r="A19" s="267"/>
      <c r="B19" s="257"/>
      <c r="C19" s="278" t="s">
        <v>1659</v>
      </c>
      <c r="D19" s="188">
        <f>+COUNTIF('Gastos Medicos y Sepelios'!$O$5:$O$434,Establecimiento!C19)</f>
        <v>1</v>
      </c>
      <c r="E19" s="256">
        <f t="shared" si="0"/>
        <v>0.23255813953488372</v>
      </c>
    </row>
    <row r="20" spans="1:5" ht="12.75">
      <c r="A20" s="188"/>
      <c r="B20" s="257"/>
      <c r="C20" s="278" t="s">
        <v>1601</v>
      </c>
      <c r="D20" s="188">
        <f>+COUNTIF('Gastos Medicos y Sepelios'!$O$5:$O$434,Establecimiento!C20)</f>
        <v>3</v>
      </c>
      <c r="E20" s="256">
        <f t="shared" si="0"/>
        <v>0.6976744186046512</v>
      </c>
    </row>
    <row r="21" spans="1:5" ht="12.75">
      <c r="A21" s="188"/>
      <c r="B21" s="257"/>
      <c r="C21" s="278" t="s">
        <v>88</v>
      </c>
      <c r="D21" s="188">
        <f>+COUNTIF('Gastos Medicos y Sepelios'!$O$5:$O$434,Establecimiento!C21)</f>
        <v>1</v>
      </c>
      <c r="E21" s="256">
        <f t="shared" si="0"/>
        <v>0.23255813953488372</v>
      </c>
    </row>
    <row r="22" spans="1:5" ht="12.75">
      <c r="A22" s="188"/>
      <c r="B22" s="257"/>
      <c r="C22" s="278" t="s">
        <v>1804</v>
      </c>
      <c r="D22" s="188">
        <f>+COUNTIF('Gastos Medicos y Sepelios'!$O$5:$O$434,Establecimiento!C22)</f>
        <v>7</v>
      </c>
      <c r="E22" s="256">
        <f t="shared" si="0"/>
        <v>1.627906976744186</v>
      </c>
    </row>
    <row r="23" spans="1:8" ht="12.75">
      <c r="A23" s="188"/>
      <c r="B23" s="257"/>
      <c r="C23" s="278" t="s">
        <v>1280</v>
      </c>
      <c r="D23" s="188">
        <f>+COUNTIF('Gastos Medicos y Sepelios'!$O$5:$O$434,Establecimiento!C23)</f>
        <v>1</v>
      </c>
      <c r="E23" s="256">
        <f t="shared" si="0"/>
        <v>0.23255813953488372</v>
      </c>
      <c r="H23" s="118" t="s">
        <v>1167</v>
      </c>
    </row>
    <row r="24" spans="1:5" ht="12.75">
      <c r="A24" s="188"/>
      <c r="B24" s="257"/>
      <c r="C24" s="278" t="s">
        <v>94</v>
      </c>
      <c r="D24" s="188">
        <f>+COUNTIF('Gastos Medicos y Sepelios'!$O$5:$O$434,Establecimiento!C24)</f>
        <v>2</v>
      </c>
      <c r="E24" s="256">
        <f t="shared" si="0"/>
        <v>0.46511627906976744</v>
      </c>
    </row>
    <row r="25" spans="1:5" ht="12.75">
      <c r="A25" s="188"/>
      <c r="B25" s="257"/>
      <c r="C25" s="278" t="s">
        <v>488</v>
      </c>
      <c r="D25" s="188">
        <f>+COUNTIF('Gastos Medicos y Sepelios'!$O$5:$O$434,Establecimiento!C25)</f>
        <v>1</v>
      </c>
      <c r="E25" s="256">
        <f t="shared" si="0"/>
        <v>0.23255813953488372</v>
      </c>
    </row>
    <row r="26" spans="1:5" ht="12.75">
      <c r="A26" s="188"/>
      <c r="B26" s="257"/>
      <c r="C26" s="278" t="s">
        <v>46</v>
      </c>
      <c r="D26" s="188">
        <f>+COUNTIF('Gastos Medicos y Sepelios'!$O$5:$O$434,Establecimiento!C26)</f>
        <v>1</v>
      </c>
      <c r="E26" s="256">
        <f t="shared" si="0"/>
        <v>0.23255813953488372</v>
      </c>
    </row>
    <row r="27" spans="1:5" ht="12.75">
      <c r="A27" s="188"/>
      <c r="B27" s="257"/>
      <c r="C27" s="278" t="s">
        <v>1342</v>
      </c>
      <c r="D27" s="188">
        <f>+COUNTIF('Gastos Medicos y Sepelios'!$O$5:$O$434,Establecimiento!C27)</f>
        <v>3</v>
      </c>
      <c r="E27" s="256">
        <f t="shared" si="0"/>
        <v>0.6976744186046512</v>
      </c>
    </row>
    <row r="28" spans="1:5" ht="12.75">
      <c r="A28" s="188"/>
      <c r="B28" s="257"/>
      <c r="C28" s="278" t="s">
        <v>344</v>
      </c>
      <c r="D28" s="188">
        <f>+COUNTIF('Gastos Medicos y Sepelios'!$O$5:$O$434,Establecimiento!C28)</f>
        <v>1</v>
      </c>
      <c r="E28" s="256">
        <f t="shared" si="0"/>
        <v>0.23255813953488372</v>
      </c>
    </row>
    <row r="29" spans="1:5" ht="12.75">
      <c r="A29" s="188"/>
      <c r="B29" s="257"/>
      <c r="C29" s="278" t="s">
        <v>112</v>
      </c>
      <c r="D29" s="188">
        <f>+COUNTIF('Gastos Medicos y Sepelios'!$O$5:$O$434,Establecimiento!C29)</f>
        <v>1</v>
      </c>
      <c r="E29" s="256">
        <f t="shared" si="0"/>
        <v>0.23255813953488372</v>
      </c>
    </row>
    <row r="30" spans="1:5" ht="12.75">
      <c r="A30" s="188"/>
      <c r="B30" s="257"/>
      <c r="C30" s="278" t="s">
        <v>280</v>
      </c>
      <c r="D30" s="188">
        <f>+COUNTIF('Gastos Medicos y Sepelios'!$O$5:$O$434,Establecimiento!C30)</f>
        <v>1</v>
      </c>
      <c r="E30" s="256">
        <f t="shared" si="0"/>
        <v>0.23255813953488372</v>
      </c>
    </row>
    <row r="31" spans="1:5" ht="12.75">
      <c r="A31" s="188"/>
      <c r="B31" s="257"/>
      <c r="C31" s="278" t="s">
        <v>135</v>
      </c>
      <c r="D31" s="188">
        <f>+COUNTIF('Gastos Medicos y Sepelios'!$O$5:$O$434,Establecimiento!C31)</f>
        <v>2</v>
      </c>
      <c r="E31" s="256">
        <f t="shared" si="0"/>
        <v>0.46511627906976744</v>
      </c>
    </row>
    <row r="32" spans="1:5" ht="12.75">
      <c r="A32" s="188"/>
      <c r="B32" s="257"/>
      <c r="C32" s="278" t="s">
        <v>181</v>
      </c>
      <c r="D32" s="188">
        <f>+COUNTIF('Gastos Medicos y Sepelios'!$O$5:$O$434,Establecimiento!C32)</f>
        <v>1</v>
      </c>
      <c r="E32" s="256">
        <f t="shared" si="0"/>
        <v>0.23255813953488372</v>
      </c>
    </row>
    <row r="33" spans="1:5" ht="12.75">
      <c r="A33" s="188"/>
      <c r="B33" s="257"/>
      <c r="C33" s="278" t="s">
        <v>1197</v>
      </c>
      <c r="D33" s="188">
        <f>+COUNTIF('Gastos Medicos y Sepelios'!$O$5:$O$434,Establecimiento!C33)</f>
        <v>12</v>
      </c>
      <c r="E33" s="256">
        <f t="shared" si="0"/>
        <v>2.7906976744186047</v>
      </c>
    </row>
    <row r="34" spans="1:5" ht="12.75">
      <c r="A34" s="188"/>
      <c r="B34" s="257"/>
      <c r="C34" s="278" t="s">
        <v>496</v>
      </c>
      <c r="D34" s="188">
        <f>+COUNTIF('Gastos Medicos y Sepelios'!$O$5:$O$434,Establecimiento!C34)</f>
        <v>1</v>
      </c>
      <c r="E34" s="256">
        <f t="shared" si="0"/>
        <v>0.23255813953488372</v>
      </c>
    </row>
    <row r="35" spans="1:8" ht="12.75">
      <c r="A35" s="188"/>
      <c r="B35" s="257"/>
      <c r="C35" s="278" t="s">
        <v>1302</v>
      </c>
      <c r="D35" s="188">
        <f>+COUNTIF('Gastos Medicos y Sepelios'!$O$5:$O$434,Establecimiento!C35)</f>
        <v>4</v>
      </c>
      <c r="E35" s="256">
        <f t="shared" si="0"/>
        <v>0.9302325581395349</v>
      </c>
      <c r="H35" s="118" t="s">
        <v>1167</v>
      </c>
    </row>
    <row r="36" spans="1:8" ht="12.75">
      <c r="A36" s="188"/>
      <c r="B36" s="257"/>
      <c r="C36" s="278" t="s">
        <v>1002</v>
      </c>
      <c r="D36" s="188">
        <f>+COUNTIF('Gastos Medicos y Sepelios'!$O$5:$O$434,Establecimiento!C36)</f>
        <v>3</v>
      </c>
      <c r="E36" s="256">
        <f t="shared" si="0"/>
        <v>0.6976744186046512</v>
      </c>
      <c r="H36" s="118" t="s">
        <v>1168</v>
      </c>
    </row>
    <row r="37" spans="1:8" ht="12.75">
      <c r="A37" s="188"/>
      <c r="B37" s="257"/>
      <c r="C37" s="278" t="s">
        <v>1223</v>
      </c>
      <c r="D37" s="188">
        <f>+COUNTIF('Gastos Medicos y Sepelios'!$O$5:$O$434,Establecimiento!C37)</f>
        <v>2</v>
      </c>
      <c r="E37" s="256">
        <f t="shared" si="0"/>
        <v>0.46511627906976744</v>
      </c>
      <c r="H37" s="118" t="s">
        <v>1169</v>
      </c>
    </row>
    <row r="38" spans="1:8" ht="12.75">
      <c r="A38" s="188"/>
      <c r="B38" s="257"/>
      <c r="C38" s="278" t="s">
        <v>893</v>
      </c>
      <c r="D38" s="188">
        <f>+COUNTIF('Gastos Medicos y Sepelios'!$O$5:$O$434,Establecimiento!C38)</f>
        <v>11</v>
      </c>
      <c r="E38" s="256">
        <f t="shared" si="0"/>
        <v>2.558139534883721</v>
      </c>
      <c r="H38" s="118" t="s">
        <v>1167</v>
      </c>
    </row>
    <row r="39" spans="1:8" ht="12.75">
      <c r="A39" s="188"/>
      <c r="B39" s="257"/>
      <c r="C39" s="278" t="s">
        <v>1600</v>
      </c>
      <c r="D39" s="188">
        <f>+COUNTIF('Gastos Medicos y Sepelios'!$O$5:$O$434,Establecimiento!C39)</f>
        <v>2</v>
      </c>
      <c r="E39" s="256">
        <f t="shared" si="0"/>
        <v>0.46511627906976744</v>
      </c>
      <c r="H39" s="118" t="s">
        <v>1167</v>
      </c>
    </row>
    <row r="40" spans="1:8" ht="12.75">
      <c r="A40" s="188"/>
      <c r="B40" s="257"/>
      <c r="C40" s="278" t="s">
        <v>892</v>
      </c>
      <c r="D40" s="188">
        <f>+COUNTIF('Gastos Medicos y Sepelios'!$O$5:$O$434,Establecimiento!C40)</f>
        <v>20</v>
      </c>
      <c r="E40" s="256">
        <f t="shared" si="0"/>
        <v>4.651162790697675</v>
      </c>
      <c r="H40" s="118" t="s">
        <v>1167</v>
      </c>
    </row>
    <row r="41" spans="1:5" ht="12.75">
      <c r="A41" s="188"/>
      <c r="B41" s="257"/>
      <c r="C41" s="278" t="s">
        <v>154</v>
      </c>
      <c r="D41" s="188">
        <f>+COUNTIF('Gastos Medicos y Sepelios'!$O$5:$O$434,Establecimiento!C41)</f>
        <v>1</v>
      </c>
      <c r="E41" s="256">
        <f t="shared" si="0"/>
        <v>0.23255813953488372</v>
      </c>
    </row>
    <row r="42" spans="1:5" ht="12.75">
      <c r="A42" s="188"/>
      <c r="B42" s="257"/>
      <c r="C42" s="278" t="s">
        <v>129</v>
      </c>
      <c r="D42" s="188">
        <f>+COUNTIF('Gastos Medicos y Sepelios'!$O$5:$O$434,Establecimiento!C42)</f>
        <v>2</v>
      </c>
      <c r="E42" s="256">
        <f t="shared" si="0"/>
        <v>0.46511627906976744</v>
      </c>
    </row>
    <row r="43" spans="1:5" ht="12.75">
      <c r="A43" s="188"/>
      <c r="B43" s="257"/>
      <c r="C43" s="278" t="s">
        <v>186</v>
      </c>
      <c r="D43" s="188">
        <f>+COUNTIF('Gastos Medicos y Sepelios'!$O$5:$O$434,Establecimiento!C43)</f>
        <v>1</v>
      </c>
      <c r="E43" s="256">
        <f t="shared" si="0"/>
        <v>0.23255813953488372</v>
      </c>
    </row>
    <row r="44" spans="1:5" ht="12.75">
      <c r="A44" s="188"/>
      <c r="B44" s="257"/>
      <c r="C44" s="278" t="s">
        <v>1382</v>
      </c>
      <c r="D44" s="188">
        <f>+COUNTIF('Gastos Medicos y Sepelios'!$O$5:$O$434,Establecimiento!C44)</f>
        <v>4</v>
      </c>
      <c r="E44" s="256">
        <f t="shared" si="0"/>
        <v>0.9302325581395349</v>
      </c>
    </row>
    <row r="45" spans="1:5" ht="12.75">
      <c r="A45" s="188"/>
      <c r="B45" s="257"/>
      <c r="C45" s="278" t="s">
        <v>1240</v>
      </c>
      <c r="D45" s="188">
        <f>+COUNTIF('Gastos Medicos y Sepelios'!$O$5:$O$434,Establecimiento!C45)</f>
        <v>1</v>
      </c>
      <c r="E45" s="256">
        <f t="shared" si="0"/>
        <v>0.23255813953488372</v>
      </c>
    </row>
    <row r="46" spans="1:5" ht="12.75">
      <c r="A46" s="188"/>
      <c r="B46" s="257"/>
      <c r="C46" s="278" t="s">
        <v>1179</v>
      </c>
      <c r="D46" s="188">
        <f>+COUNTIF('Gastos Medicos y Sepelios'!$O$5:$O$434,Establecimiento!C46)</f>
        <v>2</v>
      </c>
      <c r="E46" s="256">
        <f t="shared" si="0"/>
        <v>0.46511627906976744</v>
      </c>
    </row>
    <row r="47" spans="1:5" ht="12.75">
      <c r="A47" s="188"/>
      <c r="B47" s="257"/>
      <c r="C47" s="278" t="s">
        <v>899</v>
      </c>
      <c r="D47" s="188">
        <f>+COUNTIF('Gastos Medicos y Sepelios'!$O$5:$O$434,Establecimiento!C47)</f>
        <v>1</v>
      </c>
      <c r="E47" s="256">
        <f t="shared" si="0"/>
        <v>0.23255813953488372</v>
      </c>
    </row>
    <row r="48" spans="1:5" ht="12.75">
      <c r="A48" s="188"/>
      <c r="B48" s="257"/>
      <c r="C48" s="278" t="s">
        <v>310</v>
      </c>
      <c r="D48" s="188">
        <f>+COUNTIF('Gastos Medicos y Sepelios'!$O$5:$O$434,Establecimiento!C48)</f>
        <v>1</v>
      </c>
      <c r="E48" s="256">
        <f t="shared" si="0"/>
        <v>0.23255813953488372</v>
      </c>
    </row>
    <row r="49" spans="1:5" ht="12.75">
      <c r="A49" s="188"/>
      <c r="B49" s="257"/>
      <c r="C49" s="278" t="s">
        <v>1735</v>
      </c>
      <c r="D49" s="188">
        <f>+COUNTIF('Gastos Medicos y Sepelios'!$O$5:$O$434,Establecimiento!C49)</f>
        <v>3</v>
      </c>
      <c r="E49" s="256">
        <f t="shared" si="0"/>
        <v>0.6976744186046512</v>
      </c>
    </row>
    <row r="50" spans="1:5" ht="12.75">
      <c r="A50" s="188"/>
      <c r="B50" s="257"/>
      <c r="C50" s="278" t="s">
        <v>291</v>
      </c>
      <c r="D50" s="188">
        <f>+COUNTIF('Gastos Medicos y Sepelios'!$O$5:$O$434,Establecimiento!C50)</f>
        <v>1</v>
      </c>
      <c r="E50" s="256">
        <f t="shared" si="0"/>
        <v>0.23255813953488372</v>
      </c>
    </row>
    <row r="51" spans="1:5" ht="12.75">
      <c r="A51" s="188"/>
      <c r="B51" s="257"/>
      <c r="C51" s="278" t="s">
        <v>1287</v>
      </c>
      <c r="D51" s="188">
        <f>+COUNTIF('Gastos Medicos y Sepelios'!$O$5:$O$434,Establecimiento!C51)</f>
        <v>6</v>
      </c>
      <c r="E51" s="256">
        <f t="shared" si="0"/>
        <v>1.3953488372093024</v>
      </c>
    </row>
    <row r="52" spans="1:5" ht="12.75">
      <c r="A52" s="188"/>
      <c r="B52" s="257"/>
      <c r="C52" s="278" t="s">
        <v>1316</v>
      </c>
      <c r="D52" s="188">
        <f>+COUNTIF('Gastos Medicos y Sepelios'!$O$5:$O$434,Establecimiento!C52)</f>
        <v>4</v>
      </c>
      <c r="E52" s="256">
        <f t="shared" si="0"/>
        <v>0.9302325581395349</v>
      </c>
    </row>
    <row r="53" spans="1:5" ht="12.75">
      <c r="A53" s="188"/>
      <c r="B53" s="257"/>
      <c r="C53" s="278" t="s">
        <v>1604</v>
      </c>
      <c r="D53" s="188">
        <f>+COUNTIF('Gastos Medicos y Sepelios'!$O$5:$O$434,Establecimiento!C53)</f>
        <v>10</v>
      </c>
      <c r="E53" s="256">
        <f t="shared" si="0"/>
        <v>2.3255813953488373</v>
      </c>
    </row>
    <row r="54" spans="1:5" ht="12.75">
      <c r="A54" s="188"/>
      <c r="B54" s="257"/>
      <c r="C54" s="278" t="s">
        <v>1744</v>
      </c>
      <c r="D54" s="188">
        <f>+COUNTIF('Gastos Medicos y Sepelios'!$O$5:$O$434,Establecimiento!C54)</f>
        <v>2</v>
      </c>
      <c r="E54" s="256">
        <f t="shared" si="0"/>
        <v>0.46511627906976744</v>
      </c>
    </row>
    <row r="55" spans="1:5" ht="12.75">
      <c r="A55" s="188"/>
      <c r="B55" s="257"/>
      <c r="C55" s="278" t="s">
        <v>203</v>
      </c>
      <c r="D55" s="188">
        <f>+COUNTIF('Gastos Medicos y Sepelios'!$O$5:$O$434,Establecimiento!C55)</f>
        <v>1</v>
      </c>
      <c r="E55" s="256">
        <f t="shared" si="0"/>
        <v>0.23255813953488372</v>
      </c>
    </row>
    <row r="56" spans="1:5" ht="12.75">
      <c r="A56" s="188"/>
      <c r="B56" s="257"/>
      <c r="C56" s="279" t="s">
        <v>1141</v>
      </c>
      <c r="D56" s="188">
        <f>+COUNTIF('Gastos Medicos y Sepelios'!$O$5:$O$434,Establecimiento!C56)</f>
        <v>2</v>
      </c>
      <c r="E56" s="256">
        <f t="shared" si="0"/>
        <v>0.46511627906976744</v>
      </c>
    </row>
    <row r="57" spans="1:5" ht="12.75">
      <c r="A57" s="188"/>
      <c r="B57" s="257"/>
      <c r="C57" s="279" t="s">
        <v>725</v>
      </c>
      <c r="D57" s="188">
        <f>+COUNTIF('Gastos Medicos y Sepelios'!$O$5:$O$434,Establecimiento!C57)</f>
        <v>1</v>
      </c>
      <c r="E57" s="256">
        <f t="shared" si="0"/>
        <v>0.23255813953488372</v>
      </c>
    </row>
    <row r="58" spans="1:5" ht="12.75">
      <c r="A58" s="188"/>
      <c r="B58" s="257"/>
      <c r="C58" s="279" t="s">
        <v>766</v>
      </c>
      <c r="D58" s="188">
        <f>+COUNTIF('Gastos Medicos y Sepelios'!$O$5:$O$434,Establecimiento!C58)</f>
        <v>1</v>
      </c>
      <c r="E58" s="256">
        <f t="shared" si="0"/>
        <v>0.23255813953488372</v>
      </c>
    </row>
    <row r="59" spans="1:5" ht="12.75">
      <c r="A59" s="188"/>
      <c r="B59" s="257"/>
      <c r="C59" s="279" t="s">
        <v>39</v>
      </c>
      <c r="D59" s="188">
        <f>+COUNTIF('Gastos Medicos y Sepelios'!$O$5:$O$434,Establecimiento!C59)</f>
        <v>1</v>
      </c>
      <c r="E59" s="256">
        <f t="shared" si="0"/>
        <v>0.23255813953488372</v>
      </c>
    </row>
    <row r="60" spans="1:5" ht="12.75">
      <c r="A60" s="188"/>
      <c r="B60" s="257"/>
      <c r="C60" s="279" t="s">
        <v>5</v>
      </c>
      <c r="D60" s="188">
        <f>+COUNTIF('Gastos Medicos y Sepelios'!$O$5:$O$434,Establecimiento!C60)</f>
        <v>2</v>
      </c>
      <c r="E60" s="256">
        <f t="shared" si="0"/>
        <v>0.46511627906976744</v>
      </c>
    </row>
    <row r="61" spans="1:5" ht="12.75">
      <c r="A61" s="188"/>
      <c r="B61" s="257"/>
      <c r="C61" s="279" t="s">
        <v>1729</v>
      </c>
      <c r="D61" s="188">
        <f>+COUNTIF('Gastos Medicos y Sepelios'!$O$5:$O$434,Establecimiento!C61)</f>
        <v>2</v>
      </c>
      <c r="E61" s="256">
        <f t="shared" si="0"/>
        <v>0.46511627906976744</v>
      </c>
    </row>
    <row r="62" spans="1:5" ht="12.75">
      <c r="A62" s="188"/>
      <c r="B62" s="188"/>
      <c r="C62" s="279" t="s">
        <v>859</v>
      </c>
      <c r="D62" s="188">
        <f>+COUNTIF('Gastos Medicos y Sepelios'!$O$5:$O$434,Establecimiento!C62)</f>
        <v>1</v>
      </c>
      <c r="E62" s="256">
        <f t="shared" si="0"/>
        <v>0.23255813953488372</v>
      </c>
    </row>
    <row r="63" spans="1:5" ht="12.75">
      <c r="A63" s="188"/>
      <c r="B63" s="188"/>
      <c r="C63" s="279" t="s">
        <v>1158</v>
      </c>
      <c r="D63" s="188">
        <f>+COUNTIF('Gastos Medicos y Sepelios'!$O$5:$O$434,Establecimiento!C63)</f>
        <v>3</v>
      </c>
      <c r="E63" s="256">
        <f t="shared" si="0"/>
        <v>0.6976744186046512</v>
      </c>
    </row>
    <row r="64" spans="1:5" ht="12.75">
      <c r="A64" s="188"/>
      <c r="B64" s="188"/>
      <c r="C64" s="279" t="s">
        <v>1531</v>
      </c>
      <c r="D64" s="188">
        <f>+COUNTIF('Gastos Medicos y Sepelios'!$O$5:$O$434,Establecimiento!C64)</f>
        <v>2</v>
      </c>
      <c r="E64" s="256">
        <f t="shared" si="0"/>
        <v>0.46511627906976744</v>
      </c>
    </row>
    <row r="65" spans="1:5" ht="12.75">
      <c r="A65" s="188"/>
      <c r="B65" s="188"/>
      <c r="C65" s="279" t="s">
        <v>786</v>
      </c>
      <c r="D65" s="188">
        <f>+COUNTIF('Gastos Medicos y Sepelios'!$O$5:$O$434,Establecimiento!C65)</f>
        <v>1</v>
      </c>
      <c r="E65" s="256">
        <f t="shared" si="0"/>
        <v>0.23255813953488372</v>
      </c>
    </row>
    <row r="66" spans="1:5" ht="12.75">
      <c r="A66" s="188"/>
      <c r="B66" s="188"/>
      <c r="C66" s="278" t="s">
        <v>1602</v>
      </c>
      <c r="D66" s="188">
        <f>+COUNTIF('Gastos Medicos y Sepelios'!$O$5:$O$434,Establecimiento!C66)</f>
        <v>23</v>
      </c>
      <c r="E66" s="256">
        <f t="shared" si="0"/>
        <v>5.348837209302325</v>
      </c>
    </row>
    <row r="67" spans="1:5" ht="12.75">
      <c r="A67" s="188"/>
      <c r="B67" s="188"/>
      <c r="C67" s="278" t="s">
        <v>388</v>
      </c>
      <c r="D67" s="188">
        <f>+COUNTIF('Gastos Medicos y Sepelios'!$O$5:$O$434,Establecimiento!C67)</f>
        <v>3</v>
      </c>
      <c r="E67" s="256">
        <f t="shared" si="0"/>
        <v>0.6976744186046512</v>
      </c>
    </row>
    <row r="68" spans="1:5" ht="12.75">
      <c r="A68" s="188"/>
      <c r="B68" s="257"/>
      <c r="C68" s="278" t="s">
        <v>1313</v>
      </c>
      <c r="D68" s="188">
        <f>+COUNTIF('Gastos Medicos y Sepelios'!$O$5:$O$434,Establecimiento!C68)</f>
        <v>3</v>
      </c>
      <c r="E68" s="256">
        <f t="shared" si="0"/>
        <v>0.6976744186046512</v>
      </c>
    </row>
    <row r="69" spans="1:5" ht="12.75">
      <c r="A69" s="188"/>
      <c r="B69" s="257"/>
      <c r="C69" s="278" t="s">
        <v>0</v>
      </c>
      <c r="D69" s="188">
        <f>+COUNTIF('Gastos Medicos y Sepelios'!$O$5:$O$434,Establecimiento!C69)</f>
        <v>1</v>
      </c>
      <c r="E69" s="256">
        <f t="shared" si="0"/>
        <v>0.23255813953488372</v>
      </c>
    </row>
    <row r="70" spans="1:5" ht="12.75">
      <c r="A70" s="188"/>
      <c r="B70" s="188"/>
      <c r="C70" s="278" t="s">
        <v>333</v>
      </c>
      <c r="D70" s="188">
        <f>+COUNTIF('Gastos Medicos y Sepelios'!$O$5:$O$434,Establecimiento!C70)</f>
        <v>8</v>
      </c>
      <c r="E70" s="256">
        <f t="shared" si="0"/>
        <v>1.8604651162790697</v>
      </c>
    </row>
    <row r="71" spans="1:5" ht="12.75">
      <c r="A71" s="188"/>
      <c r="B71" s="257"/>
      <c r="C71" s="278" t="s">
        <v>1589</v>
      </c>
      <c r="D71" s="188">
        <f>+COUNTIF('Gastos Medicos y Sepelios'!$O$5:$O$434,Establecimiento!C71)</f>
        <v>1</v>
      </c>
      <c r="E71" s="256">
        <f>D71/$B$11*100</f>
        <v>0.23255813953488372</v>
      </c>
    </row>
    <row r="72" spans="1:5" ht="12.75">
      <c r="A72" s="188"/>
      <c r="B72" s="257"/>
      <c r="C72" s="278" t="s">
        <v>339</v>
      </c>
      <c r="D72" s="188">
        <f>+COUNTIF('Gastos Medicos y Sepelios'!$O$5:$O$434,Establecimiento!C72)</f>
        <v>1</v>
      </c>
      <c r="E72" s="256">
        <f>D72/$B$11*100</f>
        <v>0.23255813953488372</v>
      </c>
    </row>
    <row r="73" spans="1:5" ht="12.75" customHeight="1">
      <c r="A73" s="188"/>
      <c r="B73" s="271"/>
      <c r="C73" s="278" t="s">
        <v>1603</v>
      </c>
      <c r="D73" s="188">
        <f>+COUNTIF('Gastos Medicos y Sepelios'!$O$5:$O$434,Establecimiento!C73)</f>
        <v>12</v>
      </c>
      <c r="E73" s="256">
        <f aca="true" t="shared" si="1" ref="E73:E78">D73/$B$11*100</f>
        <v>2.7906976744186047</v>
      </c>
    </row>
    <row r="74" spans="1:5" ht="12.75" customHeight="1">
      <c r="A74" s="188"/>
      <c r="B74" s="271"/>
      <c r="C74" s="278" t="s">
        <v>1173</v>
      </c>
      <c r="D74" s="188">
        <f>+COUNTIF('Gastos Medicos y Sepelios'!$O$5:$O$434,Establecimiento!C74)</f>
        <v>1</v>
      </c>
      <c r="E74" s="256">
        <f t="shared" si="1"/>
        <v>0.23255813953488372</v>
      </c>
    </row>
    <row r="75" spans="1:5" ht="12.75">
      <c r="A75" s="188"/>
      <c r="B75" s="257"/>
      <c r="C75" s="278" t="s">
        <v>891</v>
      </c>
      <c r="D75" s="188">
        <f>+COUNTIF('Gastos Medicos y Sepelios'!$O$5:$O$434,Establecimiento!C75)</f>
        <v>2</v>
      </c>
      <c r="E75" s="256">
        <f t="shared" si="1"/>
        <v>0.46511627906976744</v>
      </c>
    </row>
    <row r="76" spans="1:5" ht="12.75">
      <c r="A76" s="188"/>
      <c r="B76" s="257"/>
      <c r="C76" s="278" t="s">
        <v>900</v>
      </c>
      <c r="D76" s="188">
        <f>+COUNTIF('Gastos Medicos y Sepelios'!$O$5:$O$434,Establecimiento!C76)</f>
        <v>1</v>
      </c>
      <c r="E76" s="256">
        <f t="shared" si="1"/>
        <v>0.23255813953488372</v>
      </c>
    </row>
    <row r="77" spans="1:5" ht="12.75">
      <c r="A77" s="170"/>
      <c r="B77" s="257"/>
      <c r="C77" s="278" t="s">
        <v>1221</v>
      </c>
      <c r="D77" s="188">
        <f>+COUNTIF('Gastos Medicos y Sepelios'!$O$5:$O$434,Establecimiento!C77)</f>
        <v>1</v>
      </c>
      <c r="E77" s="256">
        <f t="shared" si="1"/>
        <v>0.23255813953488372</v>
      </c>
    </row>
    <row r="78" spans="1:5" ht="12.75">
      <c r="A78" s="170"/>
      <c r="B78" s="257"/>
      <c r="C78" s="278" t="s">
        <v>1160</v>
      </c>
      <c r="D78" s="188">
        <f>+COUNTIF('Gastos Medicos y Sepelios'!$O$5:$O$434,Establecimiento!C78)</f>
        <v>2</v>
      </c>
      <c r="E78" s="256">
        <f t="shared" si="1"/>
        <v>0.46511627906976744</v>
      </c>
    </row>
    <row r="79" spans="1:5" ht="12.75">
      <c r="A79" s="170"/>
      <c r="B79" s="257"/>
      <c r="C79" s="278" t="s">
        <v>737</v>
      </c>
      <c r="D79" s="188">
        <f>+COUNTIF('Gastos Medicos y Sepelios'!$O$5:$O$434,Establecimiento!C79)</f>
        <v>1</v>
      </c>
      <c r="E79" s="256">
        <f aca="true" t="shared" si="2" ref="E79:E86">D79/$B$11*100</f>
        <v>0.23255813953488372</v>
      </c>
    </row>
    <row r="80" spans="1:5" ht="12.75">
      <c r="A80" s="188"/>
      <c r="B80" s="257"/>
      <c r="C80" s="278" t="s">
        <v>1288</v>
      </c>
      <c r="D80" s="188">
        <f>+COUNTIF('Gastos Medicos y Sepelios'!$O$5:$O$434,Establecimiento!C80)</f>
        <v>1</v>
      </c>
      <c r="E80" s="256">
        <f t="shared" si="2"/>
        <v>0.23255813953488372</v>
      </c>
    </row>
    <row r="81" spans="1:5" ht="12.75">
      <c r="A81" s="188"/>
      <c r="B81" s="257"/>
      <c r="C81" s="278" t="s">
        <v>1697</v>
      </c>
      <c r="D81" s="188">
        <f>+COUNTIF('Gastos Medicos y Sepelios'!$O$5:$O$434,Establecimiento!C81)</f>
        <v>3</v>
      </c>
      <c r="E81" s="256">
        <f t="shared" si="2"/>
        <v>0.6976744186046512</v>
      </c>
    </row>
    <row r="82" spans="1:5" ht="12.75">
      <c r="A82" s="258"/>
      <c r="B82" s="258"/>
      <c r="C82" s="278" t="s">
        <v>241</v>
      </c>
      <c r="D82" s="188">
        <f>+COUNTIF('Gastos Medicos y Sepelios'!$O$5:$O$434,Establecimiento!C82)</f>
        <v>4</v>
      </c>
      <c r="E82" s="256">
        <f t="shared" si="2"/>
        <v>0.9302325581395349</v>
      </c>
    </row>
    <row r="83" spans="1:5" ht="12.75">
      <c r="A83" s="258"/>
      <c r="B83" s="258"/>
      <c r="C83" s="278" t="s">
        <v>733</v>
      </c>
      <c r="D83" s="188">
        <f>+COUNTIF('Gastos Medicos y Sepelios'!$O$5:$O$434,Establecimiento!C83)</f>
        <v>1</v>
      </c>
      <c r="E83" s="256">
        <f t="shared" si="2"/>
        <v>0.23255813953488372</v>
      </c>
    </row>
    <row r="84" spans="1:5" ht="12.75">
      <c r="A84" s="258"/>
      <c r="B84" s="258"/>
      <c r="C84" s="278" t="s">
        <v>1286</v>
      </c>
      <c r="D84" s="188">
        <f>+COUNTIF('Gastos Medicos y Sepelios'!$O$5:$O$434,Establecimiento!C84)</f>
        <v>5</v>
      </c>
      <c r="E84" s="256">
        <f t="shared" si="2"/>
        <v>1.1627906976744187</v>
      </c>
    </row>
    <row r="85" spans="1:5" ht="12.75">
      <c r="A85" s="258"/>
      <c r="B85" s="258"/>
      <c r="C85" s="278" t="s">
        <v>1293</v>
      </c>
      <c r="D85" s="188">
        <f>+COUNTIF('Gastos Medicos y Sepelios'!$O$5:$O$434,Establecimiento!C85)</f>
        <v>10</v>
      </c>
      <c r="E85" s="256">
        <f t="shared" si="2"/>
        <v>2.3255813953488373</v>
      </c>
    </row>
    <row r="86" spans="1:5" ht="12.75">
      <c r="A86" s="258"/>
      <c r="B86" s="258"/>
      <c r="C86" s="278" t="s">
        <v>1410</v>
      </c>
      <c r="D86" s="188">
        <f>+COUNTIF('Gastos Medicos y Sepelios'!$O$5:$O$434,Establecimiento!C86)</f>
        <v>1</v>
      </c>
      <c r="E86" s="256">
        <f t="shared" si="2"/>
        <v>0.23255813953488372</v>
      </c>
    </row>
    <row r="87" spans="1:5" ht="13.5" thickBot="1">
      <c r="A87" s="259"/>
      <c r="B87" s="259"/>
      <c r="C87" s="259"/>
      <c r="D87" s="259"/>
      <c r="E87" s="260"/>
    </row>
    <row r="88" spans="1:5" ht="12.75">
      <c r="A88" s="165"/>
      <c r="B88" s="165"/>
      <c r="C88" s="165"/>
      <c r="D88" s="165"/>
      <c r="E88" s="166"/>
    </row>
    <row r="89" spans="1:5" ht="12.75">
      <c r="A89" s="281" t="s">
        <v>1244</v>
      </c>
      <c r="B89" s="165"/>
      <c r="C89" s="165"/>
      <c r="D89" s="165"/>
      <c r="E89" s="166"/>
    </row>
    <row r="90" spans="1:5" ht="12.75">
      <c r="A90" s="212"/>
      <c r="B90" s="165"/>
      <c r="C90" s="165"/>
      <c r="D90" s="165"/>
      <c r="E90" s="166"/>
    </row>
    <row r="91" spans="1:5" ht="12.75">
      <c r="A91" s="165"/>
      <c r="B91" s="165"/>
      <c r="C91" s="165"/>
      <c r="D91" s="165"/>
      <c r="E91" s="166"/>
    </row>
    <row r="92" spans="1:5" ht="12.75">
      <c r="A92" s="165"/>
      <c r="B92" s="165"/>
      <c r="C92" s="165"/>
      <c r="D92" s="165"/>
      <c r="E92" s="166"/>
    </row>
    <row r="93" spans="3:5" ht="12.75">
      <c r="C93" s="167"/>
      <c r="E93" s="140"/>
    </row>
    <row r="94" spans="3:5" ht="12.75">
      <c r="C94" s="167"/>
      <c r="E94" s="140"/>
    </row>
    <row r="95" spans="3:5" ht="12.75">
      <c r="C95" s="167"/>
      <c r="E95" s="140"/>
    </row>
  </sheetData>
  <mergeCells count="5">
    <mergeCell ref="A11:A12"/>
    <mergeCell ref="A2:E2"/>
    <mergeCell ref="A4:E4"/>
    <mergeCell ref="A3:E3"/>
    <mergeCell ref="A5:E5"/>
  </mergeCells>
  <printOptions horizontalCentered="1"/>
  <pageMargins left="0.5905511811023623" right="0.5905511811023623" top="0.5905511811023623" bottom="0.1968503937007874" header="0" footer="0.3937007874015748"/>
  <pageSetup horizontalDpi="600" verticalDpi="600" orientation="portrait" paperSize="9" scale="98" r:id="rId2"/>
  <headerFooter alignWithMargins="0">
    <oddFooter>&amp;L&amp;8Fuente: Fondo de Compensacion del SOAT&amp;R&amp;9&amp;P/&amp;N</oddFooter>
  </headerFooter>
  <rowBreaks count="2" manualBreakCount="2">
    <brk id="57" max="4" man="1"/>
    <brk id="88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JPortales</dc:creator>
  <cp:keywords/>
  <dc:description/>
  <cp:lastModifiedBy>GSUAREZ</cp:lastModifiedBy>
  <cp:lastPrinted>2010-01-08T17:38:40Z</cp:lastPrinted>
  <dcterms:created xsi:type="dcterms:W3CDTF">2004-09-04T00:34:00Z</dcterms:created>
  <dcterms:modified xsi:type="dcterms:W3CDTF">2010-01-08T17:39:12Z</dcterms:modified>
  <cp:category/>
  <cp:version/>
  <cp:contentType/>
  <cp:contentStatus/>
</cp:coreProperties>
</file>